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0" windowWidth="19140" windowHeight="7590"/>
  </bookViews>
  <sheets>
    <sheet name="Сумма" sheetId="1" r:id="rId1"/>
    <sheet name="1 этап" sheetId="2" r:id="rId2"/>
    <sheet name="2 этап" sheetId="3" r:id="rId3"/>
    <sheet name="3 этап" sheetId="4" r:id="rId4"/>
    <sheet name="4 этап" sheetId="5" r:id="rId5"/>
    <sheet name="5 этап" sheetId="6" r:id="rId6"/>
    <sheet name="6 этап" sheetId="7" r:id="rId7"/>
    <sheet name="7 этап" sheetId="8" r:id="rId8"/>
  </sheets>
  <calcPr calcId="144525"/>
</workbook>
</file>

<file path=xl/calcChain.xml><?xml version="1.0" encoding="utf-8"?>
<calcChain xmlns="http://schemas.openxmlformats.org/spreadsheetml/2006/main">
  <c r="L229" i="1" l="1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30" i="1"/>
  <c r="L231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8" i="1"/>
  <c r="L297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8" i="1"/>
  <c r="L439" i="1"/>
  <c r="L440" i="1"/>
  <c r="L442" i="1"/>
  <c r="L443" i="1"/>
  <c r="L444" i="1"/>
  <c r="L445" i="1"/>
  <c r="L446" i="1"/>
  <c r="L447" i="1"/>
  <c r="L448" i="1"/>
  <c r="L449" i="1"/>
  <c r="L450" i="1"/>
  <c r="L451" i="1"/>
  <c r="L437" i="1"/>
  <c r="L452" i="1"/>
  <c r="L454" i="1"/>
  <c r="L455" i="1"/>
  <c r="L441" i="1"/>
  <c r="L456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5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57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4" i="1"/>
  <c r="L535" i="1"/>
  <c r="L536" i="1"/>
  <c r="L537" i="1"/>
  <c r="L538" i="1"/>
  <c r="L539" i="1"/>
  <c r="L540" i="1"/>
  <c r="L541" i="1"/>
  <c r="L542" i="1"/>
  <c r="L543" i="1"/>
  <c r="L533" i="1"/>
  <c r="L544" i="1"/>
  <c r="L532" i="1"/>
  <c r="L545" i="1"/>
  <c r="L546" i="1"/>
  <c r="L547" i="1"/>
  <c r="L548" i="1"/>
  <c r="L552" i="1"/>
  <c r="L553" i="1"/>
  <c r="L549" i="1"/>
  <c r="L554" i="1"/>
  <c r="L551" i="1"/>
  <c r="L550" i="1"/>
  <c r="L555" i="1"/>
  <c r="L556" i="1"/>
  <c r="L557" i="1"/>
  <c r="L558" i="1"/>
  <c r="L559" i="1"/>
  <c r="L560" i="1"/>
  <c r="L563" i="1"/>
  <c r="L564" i="1"/>
  <c r="L562" i="1"/>
  <c r="L565" i="1"/>
  <c r="L566" i="1"/>
  <c r="L568" i="1"/>
  <c r="L569" i="1"/>
  <c r="L570" i="1"/>
  <c r="L571" i="1"/>
  <c r="L561" i="1"/>
  <c r="L573" i="1"/>
  <c r="L574" i="1"/>
  <c r="L575" i="1"/>
  <c r="L576" i="1"/>
  <c r="L577" i="1"/>
  <c r="L578" i="1"/>
  <c r="L579" i="1"/>
  <c r="L580" i="1"/>
  <c r="L581" i="1"/>
  <c r="L572" i="1"/>
  <c r="L567" i="1"/>
  <c r="L582" i="1"/>
  <c r="L583" i="1"/>
  <c r="L584" i="1"/>
  <c r="L585" i="1"/>
  <c r="L586" i="1"/>
  <c r="L587" i="1"/>
  <c r="L588" i="1"/>
  <c r="L589" i="1"/>
  <c r="L590" i="1"/>
  <c r="L591" i="1"/>
  <c r="L594" i="1"/>
  <c r="L595" i="1"/>
  <c r="L596" i="1"/>
  <c r="L597" i="1"/>
  <c r="L598" i="1"/>
  <c r="L599" i="1"/>
  <c r="L601" i="1"/>
  <c r="L602" i="1"/>
  <c r="L603" i="1"/>
  <c r="L604" i="1"/>
  <c r="L605" i="1"/>
  <c r="L606" i="1"/>
  <c r="L607" i="1"/>
  <c r="L608" i="1"/>
  <c r="L609" i="1"/>
  <c r="L592" i="1"/>
  <c r="L610" i="1"/>
  <c r="L611" i="1"/>
  <c r="L612" i="1"/>
  <c r="L614" i="1"/>
  <c r="L615" i="1"/>
  <c r="L593" i="1"/>
  <c r="L613" i="1"/>
  <c r="L616" i="1"/>
  <c r="L617" i="1"/>
  <c r="L618" i="1"/>
  <c r="L600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2" i="1"/>
  <c r="L634" i="1"/>
  <c r="L635" i="1"/>
  <c r="L638" i="1"/>
  <c r="L639" i="1"/>
  <c r="L640" i="1"/>
  <c r="L642" i="1"/>
  <c r="L643" i="1"/>
  <c r="L644" i="1"/>
  <c r="L631" i="1"/>
  <c r="L645" i="1"/>
  <c r="L646" i="1"/>
  <c r="L648" i="1"/>
  <c r="L649" i="1"/>
  <c r="L633" i="1"/>
  <c r="L636" i="1"/>
  <c r="L652" i="1"/>
  <c r="L637" i="1"/>
  <c r="L641" i="1"/>
  <c r="L647" i="1"/>
  <c r="L654" i="1"/>
  <c r="L655" i="1"/>
  <c r="L656" i="1"/>
  <c r="L657" i="1"/>
  <c r="L658" i="1"/>
  <c r="L659" i="1"/>
  <c r="L651" i="1"/>
  <c r="L650" i="1"/>
  <c r="L661" i="1"/>
  <c r="L662" i="1"/>
  <c r="L663" i="1"/>
  <c r="L653" i="1"/>
  <c r="L664" i="1"/>
  <c r="L665" i="1"/>
  <c r="L666" i="1"/>
  <c r="L667" i="1"/>
  <c r="L668" i="1"/>
  <c r="L669" i="1"/>
  <c r="L670" i="1"/>
  <c r="L671" i="1"/>
  <c r="L672" i="1"/>
  <c r="L660" i="1"/>
  <c r="L674" i="1"/>
  <c r="L676" i="1"/>
  <c r="L677" i="1"/>
  <c r="L678" i="1"/>
  <c r="L679" i="1"/>
  <c r="L680" i="1"/>
  <c r="L681" i="1"/>
  <c r="L682" i="1"/>
  <c r="L684" i="1"/>
  <c r="L685" i="1"/>
  <c r="L687" i="1"/>
  <c r="L688" i="1"/>
  <c r="L689" i="1"/>
  <c r="L690" i="1"/>
  <c r="L673" i="1"/>
  <c r="L691" i="1"/>
  <c r="L692" i="1"/>
  <c r="L675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683" i="1"/>
  <c r="L705" i="1"/>
  <c r="L706" i="1"/>
  <c r="L686" i="1"/>
  <c r="L707" i="1"/>
  <c r="L716" i="1"/>
  <c r="L710" i="1"/>
  <c r="L709" i="1"/>
  <c r="L708" i="1"/>
  <c r="L711" i="1"/>
  <c r="L712" i="1"/>
  <c r="L717" i="1"/>
  <c r="L714" i="1"/>
  <c r="L713" i="1"/>
  <c r="L715" i="1"/>
  <c r="L719" i="1"/>
  <c r="L718" i="1"/>
  <c r="L722" i="1"/>
  <c r="L720" i="1"/>
  <c r="L723" i="1"/>
  <c r="L725" i="1"/>
  <c r="L726" i="1"/>
  <c r="L721" i="1"/>
  <c r="L727" i="1"/>
  <c r="L728" i="1"/>
  <c r="L729" i="1"/>
  <c r="L730" i="1"/>
  <c r="L731" i="1"/>
  <c r="L724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9" i="1"/>
  <c r="L747" i="1"/>
  <c r="L748" i="1"/>
  <c r="L750" i="1"/>
  <c r="L752" i="1"/>
  <c r="L755" i="1"/>
  <c r="L756" i="1"/>
  <c r="L751" i="1"/>
  <c r="L757" i="1"/>
  <c r="L754" i="1"/>
  <c r="L753" i="1"/>
  <c r="L759" i="1"/>
  <c r="L760" i="1"/>
  <c r="L761" i="1"/>
  <c r="L762" i="1"/>
  <c r="L763" i="1"/>
  <c r="L764" i="1"/>
  <c r="L765" i="1"/>
  <c r="L758" i="1"/>
  <c r="L766" i="1"/>
  <c r="L767" i="1"/>
  <c r="L769" i="1"/>
  <c r="L768" i="1"/>
  <c r="L770" i="1"/>
  <c r="L771" i="1"/>
  <c r="L772" i="1"/>
  <c r="L773" i="1"/>
  <c r="L774" i="1"/>
  <c r="L775" i="1"/>
  <c r="L785" i="1"/>
  <c r="L786" i="1"/>
  <c r="L776" i="1"/>
  <c r="L787" i="1"/>
  <c r="L788" i="1"/>
  <c r="L789" i="1"/>
  <c r="L777" i="1"/>
  <c r="L790" i="1"/>
  <c r="L791" i="1"/>
  <c r="L778" i="1"/>
  <c r="L779" i="1"/>
  <c r="L780" i="1"/>
  <c r="L792" i="1"/>
  <c r="L781" i="1"/>
  <c r="L782" i="1"/>
  <c r="L783" i="1"/>
  <c r="L784" i="1"/>
  <c r="L795" i="1"/>
  <c r="L796" i="1"/>
  <c r="L797" i="1"/>
  <c r="L798" i="1"/>
  <c r="L793" i="1"/>
  <c r="L800" i="1"/>
  <c r="L794" i="1"/>
  <c r="L802" i="1"/>
  <c r="L805" i="1"/>
  <c r="L807" i="1"/>
  <c r="L808" i="1"/>
  <c r="L809" i="1"/>
  <c r="L801" i="1"/>
  <c r="L799" i="1"/>
  <c r="L810" i="1"/>
  <c r="L811" i="1"/>
  <c r="L803" i="1"/>
  <c r="L812" i="1"/>
  <c r="L804" i="1"/>
  <c r="L814" i="1"/>
  <c r="L815" i="1"/>
  <c r="L806" i="1"/>
  <c r="L818" i="1"/>
  <c r="L819" i="1"/>
  <c r="L820" i="1"/>
  <c r="L821" i="1"/>
  <c r="L822" i="1"/>
  <c r="L823" i="1"/>
  <c r="L824" i="1"/>
  <c r="L825" i="1"/>
  <c r="L826" i="1"/>
  <c r="L827" i="1"/>
  <c r="L828" i="1"/>
  <c r="L813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16" i="1"/>
  <c r="L817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G159" i="8"/>
  <c r="G234" i="8"/>
  <c r="G239" i="8"/>
  <c r="G296" i="8"/>
  <c r="G360" i="8"/>
  <c r="K4" i="1"/>
  <c r="A13" i="8"/>
  <c r="L3" i="1" l="1"/>
  <c r="F3" i="1"/>
  <c r="F4" i="1"/>
  <c r="F6" i="1"/>
  <c r="G6" i="1"/>
  <c r="H6" i="1"/>
  <c r="I6" i="1"/>
  <c r="J6" i="1"/>
  <c r="K6" i="1"/>
  <c r="F5" i="1"/>
  <c r="G5" i="1"/>
  <c r="H5" i="1"/>
  <c r="I5" i="1"/>
  <c r="J5" i="1"/>
  <c r="K5" i="1"/>
  <c r="F7" i="1"/>
  <c r="G7" i="1"/>
  <c r="H7" i="1"/>
  <c r="I7" i="1"/>
  <c r="J7" i="1"/>
  <c r="K7" i="1"/>
  <c r="F8" i="1"/>
  <c r="G8" i="1"/>
  <c r="H8" i="1"/>
  <c r="I8" i="1"/>
  <c r="J8" i="1"/>
  <c r="K8" i="1"/>
  <c r="F10" i="1"/>
  <c r="G10" i="1"/>
  <c r="H10" i="1"/>
  <c r="I10" i="1"/>
  <c r="J10" i="1"/>
  <c r="K10" i="1"/>
  <c r="F11" i="1"/>
  <c r="G11" i="1"/>
  <c r="H11" i="1"/>
  <c r="I11" i="1"/>
  <c r="J11" i="1"/>
  <c r="K11" i="1"/>
  <c r="F13" i="1"/>
  <c r="G13" i="1"/>
  <c r="H13" i="1"/>
  <c r="I13" i="1"/>
  <c r="J13" i="1"/>
  <c r="K13" i="1"/>
  <c r="F15" i="1"/>
  <c r="G15" i="1"/>
  <c r="H15" i="1"/>
  <c r="I15" i="1"/>
  <c r="J15" i="1"/>
  <c r="K15" i="1"/>
  <c r="F9" i="1"/>
  <c r="G9" i="1"/>
  <c r="H9" i="1"/>
  <c r="I9" i="1"/>
  <c r="J9" i="1"/>
  <c r="K9" i="1"/>
  <c r="F12" i="1"/>
  <c r="G12" i="1"/>
  <c r="H12" i="1"/>
  <c r="I12" i="1"/>
  <c r="J12" i="1"/>
  <c r="K12" i="1"/>
  <c r="F18" i="1"/>
  <c r="G18" i="1"/>
  <c r="H18" i="1"/>
  <c r="I18" i="1"/>
  <c r="J18" i="1"/>
  <c r="K18" i="1"/>
  <c r="F21" i="1"/>
  <c r="G21" i="1"/>
  <c r="H21" i="1"/>
  <c r="I21" i="1"/>
  <c r="J21" i="1"/>
  <c r="K21" i="1"/>
  <c r="F22" i="1"/>
  <c r="G22" i="1"/>
  <c r="H22" i="1"/>
  <c r="I22" i="1"/>
  <c r="J22" i="1"/>
  <c r="K22" i="1"/>
  <c r="F23" i="1"/>
  <c r="G23" i="1"/>
  <c r="H23" i="1"/>
  <c r="I23" i="1"/>
  <c r="J23" i="1"/>
  <c r="K23" i="1"/>
  <c r="F24" i="1"/>
  <c r="G24" i="1"/>
  <c r="H24" i="1"/>
  <c r="I24" i="1"/>
  <c r="J24" i="1"/>
  <c r="K24" i="1"/>
  <c r="F14" i="1"/>
  <c r="G14" i="1"/>
  <c r="H14" i="1"/>
  <c r="I14" i="1"/>
  <c r="J14" i="1"/>
  <c r="K14" i="1"/>
  <c r="F27" i="1"/>
  <c r="G27" i="1"/>
  <c r="H27" i="1"/>
  <c r="I27" i="1"/>
  <c r="J27" i="1"/>
  <c r="K27" i="1"/>
  <c r="F19" i="1"/>
  <c r="G19" i="1"/>
  <c r="H19" i="1"/>
  <c r="I19" i="1"/>
  <c r="J19" i="1"/>
  <c r="K19" i="1"/>
  <c r="F28" i="1"/>
  <c r="G28" i="1"/>
  <c r="H28" i="1"/>
  <c r="I28" i="1"/>
  <c r="J28" i="1"/>
  <c r="K28" i="1"/>
  <c r="F29" i="1"/>
  <c r="G29" i="1"/>
  <c r="H29" i="1"/>
  <c r="I29" i="1"/>
  <c r="J29" i="1"/>
  <c r="K29" i="1"/>
  <c r="F17" i="1"/>
  <c r="G17" i="1"/>
  <c r="H17" i="1"/>
  <c r="I17" i="1"/>
  <c r="J17" i="1"/>
  <c r="K17" i="1"/>
  <c r="F30" i="1"/>
  <c r="G30" i="1"/>
  <c r="H30" i="1"/>
  <c r="I30" i="1"/>
  <c r="J30" i="1"/>
  <c r="K30" i="1"/>
  <c r="F31" i="1"/>
  <c r="G31" i="1"/>
  <c r="H31" i="1"/>
  <c r="I31" i="1"/>
  <c r="J31" i="1"/>
  <c r="K31" i="1"/>
  <c r="F16" i="1"/>
  <c r="G16" i="1"/>
  <c r="H16" i="1"/>
  <c r="I16" i="1"/>
  <c r="J16" i="1"/>
  <c r="K16" i="1"/>
  <c r="F32" i="1"/>
  <c r="G32" i="1"/>
  <c r="H32" i="1"/>
  <c r="I32" i="1"/>
  <c r="J32" i="1"/>
  <c r="K32" i="1"/>
  <c r="F25" i="1"/>
  <c r="G25" i="1"/>
  <c r="H25" i="1"/>
  <c r="I25" i="1"/>
  <c r="J25" i="1"/>
  <c r="K25" i="1"/>
  <c r="F33" i="1"/>
  <c r="G33" i="1"/>
  <c r="H33" i="1"/>
  <c r="I33" i="1"/>
  <c r="J33" i="1"/>
  <c r="K33" i="1"/>
  <c r="F34" i="1"/>
  <c r="G34" i="1"/>
  <c r="H34" i="1"/>
  <c r="I34" i="1"/>
  <c r="J34" i="1"/>
  <c r="K34" i="1"/>
  <c r="F35" i="1"/>
  <c r="G35" i="1"/>
  <c r="H35" i="1"/>
  <c r="I35" i="1"/>
  <c r="J35" i="1"/>
  <c r="K35" i="1"/>
  <c r="F20" i="1"/>
  <c r="G20" i="1"/>
  <c r="H20" i="1"/>
  <c r="I20" i="1"/>
  <c r="J20" i="1"/>
  <c r="K20" i="1"/>
  <c r="F36" i="1"/>
  <c r="G36" i="1"/>
  <c r="H36" i="1"/>
  <c r="I36" i="1"/>
  <c r="J36" i="1"/>
  <c r="K36" i="1"/>
  <c r="F37" i="1"/>
  <c r="G37" i="1"/>
  <c r="H37" i="1"/>
  <c r="I37" i="1"/>
  <c r="J37" i="1"/>
  <c r="K37" i="1"/>
  <c r="F38" i="1"/>
  <c r="G38" i="1"/>
  <c r="H38" i="1"/>
  <c r="I38" i="1"/>
  <c r="J38" i="1"/>
  <c r="K38" i="1"/>
  <c r="F39" i="1"/>
  <c r="G39" i="1"/>
  <c r="H39" i="1"/>
  <c r="I39" i="1"/>
  <c r="J39" i="1"/>
  <c r="K39" i="1"/>
  <c r="F40" i="1"/>
  <c r="G40" i="1"/>
  <c r="H40" i="1"/>
  <c r="I40" i="1"/>
  <c r="J40" i="1"/>
  <c r="K40" i="1"/>
  <c r="F41" i="1"/>
  <c r="G41" i="1"/>
  <c r="H41" i="1"/>
  <c r="I41" i="1"/>
  <c r="J41" i="1"/>
  <c r="K41" i="1"/>
  <c r="F42" i="1"/>
  <c r="G42" i="1"/>
  <c r="H42" i="1"/>
  <c r="I42" i="1"/>
  <c r="J42" i="1"/>
  <c r="K42" i="1"/>
  <c r="F43" i="1"/>
  <c r="G43" i="1"/>
  <c r="H43" i="1"/>
  <c r="I43" i="1"/>
  <c r="J43" i="1"/>
  <c r="K43" i="1"/>
  <c r="F44" i="1"/>
  <c r="G44" i="1"/>
  <c r="H44" i="1"/>
  <c r="I44" i="1"/>
  <c r="J44" i="1"/>
  <c r="K44" i="1"/>
  <c r="F45" i="1"/>
  <c r="G45" i="1"/>
  <c r="H45" i="1"/>
  <c r="I45" i="1"/>
  <c r="J45" i="1"/>
  <c r="K45" i="1"/>
  <c r="F46" i="1"/>
  <c r="G46" i="1"/>
  <c r="H46" i="1"/>
  <c r="I46" i="1"/>
  <c r="J46" i="1"/>
  <c r="K46" i="1"/>
  <c r="F47" i="1"/>
  <c r="G47" i="1"/>
  <c r="H47" i="1"/>
  <c r="I47" i="1"/>
  <c r="J47" i="1"/>
  <c r="K47" i="1"/>
  <c r="F26" i="1"/>
  <c r="G26" i="1"/>
  <c r="H26" i="1"/>
  <c r="I26" i="1"/>
  <c r="J26" i="1"/>
  <c r="K26" i="1"/>
  <c r="F48" i="1"/>
  <c r="G48" i="1"/>
  <c r="H48" i="1"/>
  <c r="I48" i="1"/>
  <c r="J48" i="1"/>
  <c r="K48" i="1"/>
  <c r="F49" i="1"/>
  <c r="G49" i="1"/>
  <c r="H49" i="1"/>
  <c r="I49" i="1"/>
  <c r="J49" i="1"/>
  <c r="K49" i="1"/>
  <c r="F50" i="1"/>
  <c r="G50" i="1"/>
  <c r="H50" i="1"/>
  <c r="I50" i="1"/>
  <c r="J50" i="1"/>
  <c r="K50" i="1"/>
  <c r="F51" i="1"/>
  <c r="G51" i="1"/>
  <c r="H51" i="1"/>
  <c r="I51" i="1"/>
  <c r="J51" i="1"/>
  <c r="K51" i="1"/>
  <c r="F52" i="1"/>
  <c r="G52" i="1"/>
  <c r="H52" i="1"/>
  <c r="I52" i="1"/>
  <c r="J52" i="1"/>
  <c r="K52" i="1"/>
  <c r="F53" i="1"/>
  <c r="G53" i="1"/>
  <c r="H53" i="1"/>
  <c r="I53" i="1"/>
  <c r="J53" i="1"/>
  <c r="K53" i="1"/>
  <c r="F57" i="1"/>
  <c r="G57" i="1"/>
  <c r="H57" i="1"/>
  <c r="I57" i="1"/>
  <c r="J57" i="1"/>
  <c r="K57" i="1"/>
  <c r="F55" i="1"/>
  <c r="G55" i="1"/>
  <c r="H55" i="1"/>
  <c r="I55" i="1"/>
  <c r="J55" i="1"/>
  <c r="K55" i="1"/>
  <c r="F54" i="1"/>
  <c r="G54" i="1"/>
  <c r="H54" i="1"/>
  <c r="I54" i="1"/>
  <c r="J54" i="1"/>
  <c r="K54" i="1"/>
  <c r="F56" i="1"/>
  <c r="G56" i="1"/>
  <c r="H56" i="1"/>
  <c r="I56" i="1"/>
  <c r="J56" i="1"/>
  <c r="K56" i="1"/>
  <c r="F62" i="1"/>
  <c r="G62" i="1"/>
  <c r="H62" i="1"/>
  <c r="I62" i="1"/>
  <c r="J62" i="1"/>
  <c r="K62" i="1"/>
  <c r="F63" i="1"/>
  <c r="G63" i="1"/>
  <c r="H63" i="1"/>
  <c r="I63" i="1"/>
  <c r="J63" i="1"/>
  <c r="K63" i="1"/>
  <c r="F58" i="1"/>
  <c r="G58" i="1"/>
  <c r="H58" i="1"/>
  <c r="I58" i="1"/>
  <c r="J58" i="1"/>
  <c r="K58" i="1"/>
  <c r="F59" i="1"/>
  <c r="G59" i="1"/>
  <c r="H59" i="1"/>
  <c r="I59" i="1"/>
  <c r="J59" i="1"/>
  <c r="K59" i="1"/>
  <c r="F60" i="1"/>
  <c r="G60" i="1"/>
  <c r="H60" i="1"/>
  <c r="I60" i="1"/>
  <c r="J60" i="1"/>
  <c r="K60" i="1"/>
  <c r="F66" i="1"/>
  <c r="G66" i="1"/>
  <c r="H66" i="1"/>
  <c r="I66" i="1"/>
  <c r="J66" i="1"/>
  <c r="K66" i="1"/>
  <c r="F67" i="1"/>
  <c r="G67" i="1"/>
  <c r="H67" i="1"/>
  <c r="I67" i="1"/>
  <c r="J67" i="1"/>
  <c r="K67" i="1"/>
  <c r="F61" i="1"/>
  <c r="G61" i="1"/>
  <c r="H61" i="1"/>
  <c r="I61" i="1"/>
  <c r="J61" i="1"/>
  <c r="K61" i="1"/>
  <c r="F65" i="1"/>
  <c r="G65" i="1"/>
  <c r="H65" i="1"/>
  <c r="I65" i="1"/>
  <c r="J65" i="1"/>
  <c r="K65" i="1"/>
  <c r="F68" i="1"/>
  <c r="G68" i="1"/>
  <c r="H68" i="1"/>
  <c r="I68" i="1"/>
  <c r="J68" i="1"/>
  <c r="K68" i="1"/>
  <c r="F64" i="1"/>
  <c r="G64" i="1"/>
  <c r="H64" i="1"/>
  <c r="I64" i="1"/>
  <c r="J64" i="1"/>
  <c r="K64" i="1"/>
  <c r="F69" i="1"/>
  <c r="G69" i="1"/>
  <c r="H69" i="1"/>
  <c r="I69" i="1"/>
  <c r="J69" i="1"/>
  <c r="K69" i="1"/>
  <c r="F73" i="1"/>
  <c r="G73" i="1"/>
  <c r="H73" i="1"/>
  <c r="I73" i="1"/>
  <c r="J73" i="1"/>
  <c r="K73" i="1"/>
  <c r="F70" i="1"/>
  <c r="G70" i="1"/>
  <c r="H70" i="1"/>
  <c r="I70" i="1"/>
  <c r="J70" i="1"/>
  <c r="K70" i="1"/>
  <c r="F76" i="1"/>
  <c r="G76" i="1"/>
  <c r="H76" i="1"/>
  <c r="I76" i="1"/>
  <c r="J76" i="1"/>
  <c r="K76" i="1"/>
  <c r="F71" i="1"/>
  <c r="G71" i="1"/>
  <c r="H71" i="1"/>
  <c r="I71" i="1"/>
  <c r="J71" i="1"/>
  <c r="K71" i="1"/>
  <c r="F78" i="1"/>
  <c r="G78" i="1"/>
  <c r="H78" i="1"/>
  <c r="I78" i="1"/>
  <c r="J78" i="1"/>
  <c r="K78" i="1"/>
  <c r="F79" i="1"/>
  <c r="G79" i="1"/>
  <c r="H79" i="1"/>
  <c r="I79" i="1"/>
  <c r="J79" i="1"/>
  <c r="K79" i="1"/>
  <c r="F80" i="1"/>
  <c r="G80" i="1"/>
  <c r="H80" i="1"/>
  <c r="I80" i="1"/>
  <c r="J80" i="1"/>
  <c r="K80" i="1"/>
  <c r="F81" i="1"/>
  <c r="G81" i="1"/>
  <c r="H81" i="1"/>
  <c r="I81" i="1"/>
  <c r="J81" i="1"/>
  <c r="K81" i="1"/>
  <c r="F82" i="1"/>
  <c r="G82" i="1"/>
  <c r="H82" i="1"/>
  <c r="I82" i="1"/>
  <c r="J82" i="1"/>
  <c r="K82" i="1"/>
  <c r="F72" i="1"/>
  <c r="G72" i="1"/>
  <c r="H72" i="1"/>
  <c r="I72" i="1"/>
  <c r="J72" i="1"/>
  <c r="K72" i="1"/>
  <c r="F83" i="1"/>
  <c r="G83" i="1"/>
  <c r="H83" i="1"/>
  <c r="I83" i="1"/>
  <c r="J83" i="1"/>
  <c r="K83" i="1"/>
  <c r="F85" i="1"/>
  <c r="G85" i="1"/>
  <c r="H85" i="1"/>
  <c r="I85" i="1"/>
  <c r="J85" i="1"/>
  <c r="K85" i="1"/>
  <c r="F87" i="1"/>
  <c r="G87" i="1"/>
  <c r="H87" i="1"/>
  <c r="I87" i="1"/>
  <c r="J87" i="1"/>
  <c r="K87" i="1"/>
  <c r="F75" i="1"/>
  <c r="G75" i="1"/>
  <c r="H75" i="1"/>
  <c r="I75" i="1"/>
  <c r="J75" i="1"/>
  <c r="K75" i="1"/>
  <c r="F88" i="1"/>
  <c r="G88" i="1"/>
  <c r="H88" i="1"/>
  <c r="I88" i="1"/>
  <c r="J88" i="1"/>
  <c r="K88" i="1"/>
  <c r="F74" i="1"/>
  <c r="G74" i="1"/>
  <c r="H74" i="1"/>
  <c r="I74" i="1"/>
  <c r="J74" i="1"/>
  <c r="K74" i="1"/>
  <c r="F89" i="1"/>
  <c r="G89" i="1"/>
  <c r="H89" i="1"/>
  <c r="I89" i="1"/>
  <c r="J89" i="1"/>
  <c r="K89" i="1"/>
  <c r="F90" i="1"/>
  <c r="G90" i="1"/>
  <c r="H90" i="1"/>
  <c r="I90" i="1"/>
  <c r="J90" i="1"/>
  <c r="K90" i="1"/>
  <c r="F91" i="1"/>
  <c r="G91" i="1"/>
  <c r="H91" i="1"/>
  <c r="I91" i="1"/>
  <c r="J91" i="1"/>
  <c r="K91" i="1"/>
  <c r="F93" i="1"/>
  <c r="G93" i="1"/>
  <c r="H93" i="1"/>
  <c r="I93" i="1"/>
  <c r="J93" i="1"/>
  <c r="K93" i="1"/>
  <c r="F77" i="1"/>
  <c r="G77" i="1"/>
  <c r="H77" i="1"/>
  <c r="I77" i="1"/>
  <c r="J77" i="1"/>
  <c r="K77" i="1"/>
  <c r="F86" i="1"/>
  <c r="G86" i="1"/>
  <c r="H86" i="1"/>
  <c r="I86" i="1"/>
  <c r="J86" i="1"/>
  <c r="K86" i="1"/>
  <c r="F95" i="1"/>
  <c r="G95" i="1"/>
  <c r="H95" i="1"/>
  <c r="I95" i="1"/>
  <c r="J95" i="1"/>
  <c r="K95" i="1"/>
  <c r="F96" i="1"/>
  <c r="G96" i="1"/>
  <c r="H96" i="1"/>
  <c r="I96" i="1"/>
  <c r="J96" i="1"/>
  <c r="K96" i="1"/>
  <c r="F97" i="1"/>
  <c r="G97" i="1"/>
  <c r="H97" i="1"/>
  <c r="I97" i="1"/>
  <c r="J97" i="1"/>
  <c r="K97" i="1"/>
  <c r="F84" i="1"/>
  <c r="G84" i="1"/>
  <c r="H84" i="1"/>
  <c r="I84" i="1"/>
  <c r="J84" i="1"/>
  <c r="K84" i="1"/>
  <c r="F98" i="1"/>
  <c r="G98" i="1"/>
  <c r="H98" i="1"/>
  <c r="I98" i="1"/>
  <c r="J98" i="1"/>
  <c r="K98" i="1"/>
  <c r="F99" i="1"/>
  <c r="G99" i="1"/>
  <c r="H99" i="1"/>
  <c r="I99" i="1"/>
  <c r="J99" i="1"/>
  <c r="K99" i="1"/>
  <c r="F100" i="1"/>
  <c r="G100" i="1"/>
  <c r="H100" i="1"/>
  <c r="I100" i="1"/>
  <c r="J100" i="1"/>
  <c r="K100" i="1"/>
  <c r="F101" i="1"/>
  <c r="G101" i="1"/>
  <c r="H101" i="1"/>
  <c r="I101" i="1"/>
  <c r="J101" i="1"/>
  <c r="K101" i="1"/>
  <c r="F102" i="1"/>
  <c r="G102" i="1"/>
  <c r="H102" i="1"/>
  <c r="I102" i="1"/>
  <c r="J102" i="1"/>
  <c r="K102" i="1"/>
  <c r="F103" i="1"/>
  <c r="G103" i="1"/>
  <c r="H103" i="1"/>
  <c r="I103" i="1"/>
  <c r="J103" i="1"/>
  <c r="K103" i="1"/>
  <c r="F104" i="1"/>
  <c r="G104" i="1"/>
  <c r="H104" i="1"/>
  <c r="I104" i="1"/>
  <c r="J104" i="1"/>
  <c r="K104" i="1"/>
  <c r="F105" i="1"/>
  <c r="G105" i="1"/>
  <c r="H105" i="1"/>
  <c r="I105" i="1"/>
  <c r="J105" i="1"/>
  <c r="K105" i="1"/>
  <c r="F106" i="1"/>
  <c r="G106" i="1"/>
  <c r="H106" i="1"/>
  <c r="I106" i="1"/>
  <c r="J106" i="1"/>
  <c r="K106" i="1"/>
  <c r="F107" i="1"/>
  <c r="G107" i="1"/>
  <c r="H107" i="1"/>
  <c r="I107" i="1"/>
  <c r="J107" i="1"/>
  <c r="K107" i="1"/>
  <c r="F108" i="1"/>
  <c r="G108" i="1"/>
  <c r="H108" i="1"/>
  <c r="I108" i="1"/>
  <c r="J108" i="1"/>
  <c r="K108" i="1"/>
  <c r="F109" i="1"/>
  <c r="G109" i="1"/>
  <c r="H109" i="1"/>
  <c r="I109" i="1"/>
  <c r="J109" i="1"/>
  <c r="K109" i="1"/>
  <c r="F110" i="1"/>
  <c r="G110" i="1"/>
  <c r="H110" i="1"/>
  <c r="I110" i="1"/>
  <c r="J110" i="1"/>
  <c r="K110" i="1"/>
  <c r="F111" i="1"/>
  <c r="G111" i="1"/>
  <c r="H111" i="1"/>
  <c r="I111" i="1"/>
  <c r="J111" i="1"/>
  <c r="K111" i="1"/>
  <c r="F112" i="1"/>
  <c r="G112" i="1"/>
  <c r="H112" i="1"/>
  <c r="I112" i="1"/>
  <c r="J112" i="1"/>
  <c r="K112" i="1"/>
  <c r="F113" i="1"/>
  <c r="G113" i="1"/>
  <c r="H113" i="1"/>
  <c r="I113" i="1"/>
  <c r="J113" i="1"/>
  <c r="K113" i="1"/>
  <c r="F114" i="1"/>
  <c r="G114" i="1"/>
  <c r="H114" i="1"/>
  <c r="I114" i="1"/>
  <c r="J114" i="1"/>
  <c r="K114" i="1"/>
  <c r="F115" i="1"/>
  <c r="G115" i="1"/>
  <c r="H115" i="1"/>
  <c r="I115" i="1"/>
  <c r="J115" i="1"/>
  <c r="K115" i="1"/>
  <c r="F92" i="1"/>
  <c r="G92" i="1"/>
  <c r="H92" i="1"/>
  <c r="I92" i="1"/>
  <c r="J92" i="1"/>
  <c r="K92" i="1"/>
  <c r="F94" i="1"/>
  <c r="G94" i="1"/>
  <c r="H94" i="1"/>
  <c r="I94" i="1"/>
  <c r="J94" i="1"/>
  <c r="K94" i="1"/>
  <c r="F116" i="1"/>
  <c r="G116" i="1"/>
  <c r="H116" i="1"/>
  <c r="I116" i="1"/>
  <c r="J116" i="1"/>
  <c r="K116" i="1"/>
  <c r="F117" i="1"/>
  <c r="G117" i="1"/>
  <c r="H117" i="1"/>
  <c r="I117" i="1"/>
  <c r="J117" i="1"/>
  <c r="K117" i="1"/>
  <c r="F118" i="1"/>
  <c r="G118" i="1"/>
  <c r="H118" i="1"/>
  <c r="I118" i="1"/>
  <c r="J118" i="1"/>
  <c r="K118" i="1"/>
  <c r="F119" i="1"/>
  <c r="G119" i="1"/>
  <c r="H119" i="1"/>
  <c r="I119" i="1"/>
  <c r="J119" i="1"/>
  <c r="K119" i="1"/>
  <c r="F120" i="1"/>
  <c r="G120" i="1"/>
  <c r="H120" i="1"/>
  <c r="I120" i="1"/>
  <c r="J120" i="1"/>
  <c r="K120" i="1"/>
  <c r="F121" i="1"/>
  <c r="G121" i="1"/>
  <c r="H121" i="1"/>
  <c r="I121" i="1"/>
  <c r="J121" i="1"/>
  <c r="K121" i="1"/>
  <c r="F122" i="1"/>
  <c r="G122" i="1"/>
  <c r="H122" i="1"/>
  <c r="I122" i="1"/>
  <c r="J122" i="1"/>
  <c r="K122" i="1"/>
  <c r="F123" i="1"/>
  <c r="G123" i="1"/>
  <c r="H123" i="1"/>
  <c r="I123" i="1"/>
  <c r="J123" i="1"/>
  <c r="K123" i="1"/>
  <c r="F124" i="1"/>
  <c r="G124" i="1"/>
  <c r="H124" i="1"/>
  <c r="I124" i="1"/>
  <c r="J124" i="1"/>
  <c r="K124" i="1"/>
  <c r="F125" i="1"/>
  <c r="G125" i="1"/>
  <c r="H125" i="1"/>
  <c r="I125" i="1"/>
  <c r="J125" i="1"/>
  <c r="K125" i="1"/>
  <c r="F126" i="1"/>
  <c r="G126" i="1"/>
  <c r="H126" i="1"/>
  <c r="I126" i="1"/>
  <c r="J126" i="1"/>
  <c r="K126" i="1"/>
  <c r="F127" i="1"/>
  <c r="G127" i="1"/>
  <c r="H127" i="1"/>
  <c r="I127" i="1"/>
  <c r="J127" i="1"/>
  <c r="K127" i="1"/>
  <c r="F128" i="1"/>
  <c r="G128" i="1"/>
  <c r="H128" i="1"/>
  <c r="I128" i="1"/>
  <c r="J128" i="1"/>
  <c r="K128" i="1"/>
  <c r="F138" i="1"/>
  <c r="G138" i="1"/>
  <c r="H138" i="1"/>
  <c r="I138" i="1"/>
  <c r="J138" i="1"/>
  <c r="K138" i="1"/>
  <c r="F130" i="1"/>
  <c r="G130" i="1"/>
  <c r="H130" i="1"/>
  <c r="I130" i="1"/>
  <c r="J130" i="1"/>
  <c r="K130" i="1"/>
  <c r="F131" i="1"/>
  <c r="G131" i="1"/>
  <c r="H131" i="1"/>
  <c r="I131" i="1"/>
  <c r="J131" i="1"/>
  <c r="K131" i="1"/>
  <c r="F129" i="1"/>
  <c r="G129" i="1"/>
  <c r="H129" i="1"/>
  <c r="I129" i="1"/>
  <c r="J129" i="1"/>
  <c r="K129" i="1"/>
  <c r="F142" i="1"/>
  <c r="G142" i="1"/>
  <c r="H142" i="1"/>
  <c r="I142" i="1"/>
  <c r="J142" i="1"/>
  <c r="K142" i="1"/>
  <c r="F133" i="1"/>
  <c r="G133" i="1"/>
  <c r="H133" i="1"/>
  <c r="I133" i="1"/>
  <c r="J133" i="1"/>
  <c r="K133" i="1"/>
  <c r="F143" i="1"/>
  <c r="G143" i="1"/>
  <c r="H143" i="1"/>
  <c r="I143" i="1"/>
  <c r="J143" i="1"/>
  <c r="K143" i="1"/>
  <c r="F144" i="1"/>
  <c r="G144" i="1"/>
  <c r="H144" i="1"/>
  <c r="I144" i="1"/>
  <c r="J144" i="1"/>
  <c r="K144" i="1"/>
  <c r="F132" i="1"/>
  <c r="G132" i="1"/>
  <c r="H132" i="1"/>
  <c r="I132" i="1"/>
  <c r="J132" i="1"/>
  <c r="K132" i="1"/>
  <c r="F137" i="1"/>
  <c r="G137" i="1"/>
  <c r="H137" i="1"/>
  <c r="I137" i="1"/>
  <c r="J137" i="1"/>
  <c r="K137" i="1"/>
  <c r="F134" i="1"/>
  <c r="G134" i="1"/>
  <c r="H134" i="1"/>
  <c r="I134" i="1"/>
  <c r="J134" i="1"/>
  <c r="K134" i="1"/>
  <c r="F147" i="1"/>
  <c r="G147" i="1"/>
  <c r="H147" i="1"/>
  <c r="I147" i="1"/>
  <c r="J147" i="1"/>
  <c r="K147" i="1"/>
  <c r="F148" i="1"/>
  <c r="G148" i="1"/>
  <c r="H148" i="1"/>
  <c r="I148" i="1"/>
  <c r="J148" i="1"/>
  <c r="K148" i="1"/>
  <c r="F136" i="1"/>
  <c r="G136" i="1"/>
  <c r="H136" i="1"/>
  <c r="I136" i="1"/>
  <c r="J136" i="1"/>
  <c r="K136" i="1"/>
  <c r="F135" i="1"/>
  <c r="G135" i="1"/>
  <c r="H135" i="1"/>
  <c r="I135" i="1"/>
  <c r="J135" i="1"/>
  <c r="K135" i="1"/>
  <c r="F145" i="1"/>
  <c r="G145" i="1"/>
  <c r="H145" i="1"/>
  <c r="I145" i="1"/>
  <c r="J145" i="1"/>
  <c r="K145" i="1"/>
  <c r="F150" i="1"/>
  <c r="G150" i="1"/>
  <c r="H150" i="1"/>
  <c r="I150" i="1"/>
  <c r="J150" i="1"/>
  <c r="K150" i="1"/>
  <c r="F141" i="1"/>
  <c r="G141" i="1"/>
  <c r="H141" i="1"/>
  <c r="I141" i="1"/>
  <c r="J141" i="1"/>
  <c r="K141" i="1"/>
  <c r="F140" i="1"/>
  <c r="G140" i="1"/>
  <c r="H140" i="1"/>
  <c r="I140" i="1"/>
  <c r="J140" i="1"/>
  <c r="K140" i="1"/>
  <c r="F139" i="1"/>
  <c r="G139" i="1"/>
  <c r="H139" i="1"/>
  <c r="I139" i="1"/>
  <c r="J139" i="1"/>
  <c r="K139" i="1"/>
  <c r="F146" i="1"/>
  <c r="G146" i="1"/>
  <c r="H146" i="1"/>
  <c r="I146" i="1"/>
  <c r="J146" i="1"/>
  <c r="K146" i="1"/>
  <c r="F152" i="1"/>
  <c r="G152" i="1"/>
  <c r="H152" i="1"/>
  <c r="I152" i="1"/>
  <c r="J152" i="1"/>
  <c r="K152" i="1"/>
  <c r="F153" i="1"/>
  <c r="G153" i="1"/>
  <c r="H153" i="1"/>
  <c r="I153" i="1"/>
  <c r="J153" i="1"/>
  <c r="K153" i="1"/>
  <c r="F155" i="1"/>
  <c r="G155" i="1"/>
  <c r="H155" i="1"/>
  <c r="I155" i="1"/>
  <c r="J155" i="1"/>
  <c r="K155" i="1"/>
  <c r="F149" i="1"/>
  <c r="G149" i="1"/>
  <c r="H149" i="1"/>
  <c r="I149" i="1"/>
  <c r="J149" i="1"/>
  <c r="K149" i="1"/>
  <c r="F151" i="1"/>
  <c r="G151" i="1"/>
  <c r="H151" i="1"/>
  <c r="I151" i="1"/>
  <c r="J151" i="1"/>
  <c r="K151" i="1"/>
  <c r="F156" i="1"/>
  <c r="G156" i="1"/>
  <c r="H156" i="1"/>
  <c r="I156" i="1"/>
  <c r="J156" i="1"/>
  <c r="K156" i="1"/>
  <c r="F157" i="1"/>
  <c r="G157" i="1"/>
  <c r="H157" i="1"/>
  <c r="I157" i="1"/>
  <c r="J157" i="1"/>
  <c r="K157" i="1"/>
  <c r="F158" i="1"/>
  <c r="G158" i="1"/>
  <c r="H158" i="1"/>
  <c r="I158" i="1"/>
  <c r="J158" i="1"/>
  <c r="K158" i="1"/>
  <c r="F162" i="1"/>
  <c r="G162" i="1"/>
  <c r="H162" i="1"/>
  <c r="I162" i="1"/>
  <c r="J162" i="1"/>
  <c r="K162" i="1"/>
  <c r="F154" i="1"/>
  <c r="G154" i="1"/>
  <c r="H154" i="1"/>
  <c r="I154" i="1"/>
  <c r="J154" i="1"/>
  <c r="K154" i="1"/>
  <c r="F165" i="1"/>
  <c r="G165" i="1"/>
  <c r="H165" i="1"/>
  <c r="I165" i="1"/>
  <c r="J165" i="1"/>
  <c r="K165" i="1"/>
  <c r="F164" i="1"/>
  <c r="G164" i="1"/>
  <c r="H164" i="1"/>
  <c r="I164" i="1"/>
  <c r="J164" i="1"/>
  <c r="K164" i="1"/>
  <c r="F163" i="1"/>
  <c r="G163" i="1"/>
  <c r="H163" i="1"/>
  <c r="I163" i="1"/>
  <c r="J163" i="1"/>
  <c r="K163" i="1"/>
  <c r="F159" i="1"/>
  <c r="G159" i="1"/>
  <c r="H159" i="1"/>
  <c r="I159" i="1"/>
  <c r="J159" i="1"/>
  <c r="K159" i="1"/>
  <c r="F166" i="1"/>
  <c r="G166" i="1"/>
  <c r="H166" i="1"/>
  <c r="I166" i="1"/>
  <c r="J166" i="1"/>
  <c r="K166" i="1"/>
  <c r="F167" i="1"/>
  <c r="G167" i="1"/>
  <c r="H167" i="1"/>
  <c r="I167" i="1"/>
  <c r="J167" i="1"/>
  <c r="K167" i="1"/>
  <c r="F161" i="1"/>
  <c r="G161" i="1"/>
  <c r="H161" i="1"/>
  <c r="I161" i="1"/>
  <c r="J161" i="1"/>
  <c r="K161" i="1"/>
  <c r="F160" i="1"/>
  <c r="G160" i="1"/>
  <c r="H160" i="1"/>
  <c r="I160" i="1"/>
  <c r="J160" i="1"/>
  <c r="K160" i="1"/>
  <c r="F168" i="1"/>
  <c r="G168" i="1"/>
  <c r="H168" i="1"/>
  <c r="I168" i="1"/>
  <c r="J168" i="1"/>
  <c r="K168" i="1"/>
  <c r="F169" i="1"/>
  <c r="G169" i="1"/>
  <c r="H169" i="1"/>
  <c r="I169" i="1"/>
  <c r="J169" i="1"/>
  <c r="K169" i="1"/>
  <c r="F170" i="1"/>
  <c r="G170" i="1"/>
  <c r="H170" i="1"/>
  <c r="I170" i="1"/>
  <c r="J170" i="1"/>
  <c r="K170" i="1"/>
  <c r="F171" i="1"/>
  <c r="G171" i="1"/>
  <c r="H171" i="1"/>
  <c r="I171" i="1"/>
  <c r="J171" i="1"/>
  <c r="K171" i="1"/>
  <c r="F172" i="1"/>
  <c r="G172" i="1"/>
  <c r="H172" i="1"/>
  <c r="I172" i="1"/>
  <c r="J172" i="1"/>
  <c r="K172" i="1"/>
  <c r="F173" i="1"/>
  <c r="G173" i="1"/>
  <c r="H173" i="1"/>
  <c r="I173" i="1"/>
  <c r="J173" i="1"/>
  <c r="K173" i="1"/>
  <c r="F174" i="1"/>
  <c r="G174" i="1"/>
  <c r="H174" i="1"/>
  <c r="I174" i="1"/>
  <c r="J174" i="1"/>
  <c r="K174" i="1"/>
  <c r="F175" i="1"/>
  <c r="G175" i="1"/>
  <c r="H175" i="1"/>
  <c r="I175" i="1"/>
  <c r="J175" i="1"/>
  <c r="K175" i="1"/>
  <c r="F176" i="1"/>
  <c r="G176" i="1"/>
  <c r="H176" i="1"/>
  <c r="I176" i="1"/>
  <c r="J176" i="1"/>
  <c r="K176" i="1"/>
  <c r="F177" i="1"/>
  <c r="G177" i="1"/>
  <c r="H177" i="1"/>
  <c r="I177" i="1"/>
  <c r="J177" i="1"/>
  <c r="K177" i="1"/>
  <c r="F178" i="1"/>
  <c r="G178" i="1"/>
  <c r="H178" i="1"/>
  <c r="I178" i="1"/>
  <c r="J178" i="1"/>
  <c r="K178" i="1"/>
  <c r="F179" i="1"/>
  <c r="G179" i="1"/>
  <c r="H179" i="1"/>
  <c r="I179" i="1"/>
  <c r="J179" i="1"/>
  <c r="K179" i="1"/>
  <c r="F180" i="1"/>
  <c r="G180" i="1"/>
  <c r="H180" i="1"/>
  <c r="I180" i="1"/>
  <c r="J180" i="1"/>
  <c r="K180" i="1"/>
  <c r="F181" i="1"/>
  <c r="G181" i="1"/>
  <c r="H181" i="1"/>
  <c r="I181" i="1"/>
  <c r="J181" i="1"/>
  <c r="K181" i="1"/>
  <c r="F182" i="1"/>
  <c r="G182" i="1"/>
  <c r="H182" i="1"/>
  <c r="I182" i="1"/>
  <c r="J182" i="1"/>
  <c r="K182" i="1"/>
  <c r="F183" i="1"/>
  <c r="G183" i="1"/>
  <c r="H183" i="1"/>
  <c r="I183" i="1"/>
  <c r="J183" i="1"/>
  <c r="K183" i="1"/>
  <c r="F184" i="1"/>
  <c r="G184" i="1"/>
  <c r="H184" i="1"/>
  <c r="I184" i="1"/>
  <c r="J184" i="1"/>
  <c r="K184" i="1"/>
  <c r="F186" i="1"/>
  <c r="G186" i="1"/>
  <c r="H186" i="1"/>
  <c r="I186" i="1"/>
  <c r="J186" i="1"/>
  <c r="K186" i="1"/>
  <c r="F185" i="1"/>
  <c r="G185" i="1"/>
  <c r="H185" i="1"/>
  <c r="I185" i="1"/>
  <c r="J185" i="1"/>
  <c r="K185" i="1"/>
  <c r="F190" i="1"/>
  <c r="G190" i="1"/>
  <c r="H190" i="1"/>
  <c r="I190" i="1"/>
  <c r="J190" i="1"/>
  <c r="K190" i="1"/>
  <c r="F188" i="1"/>
  <c r="G188" i="1"/>
  <c r="H188" i="1"/>
  <c r="I188" i="1"/>
  <c r="J188" i="1"/>
  <c r="K188" i="1"/>
  <c r="F198" i="1"/>
  <c r="G198" i="1"/>
  <c r="H198" i="1"/>
  <c r="I198" i="1"/>
  <c r="J198" i="1"/>
  <c r="K198" i="1"/>
  <c r="F199" i="1"/>
  <c r="G199" i="1"/>
  <c r="H199" i="1"/>
  <c r="I199" i="1"/>
  <c r="J199" i="1"/>
  <c r="K199" i="1"/>
  <c r="F189" i="1"/>
  <c r="G189" i="1"/>
  <c r="H189" i="1"/>
  <c r="I189" i="1"/>
  <c r="J189" i="1"/>
  <c r="K189" i="1"/>
  <c r="F187" i="1"/>
  <c r="G187" i="1"/>
  <c r="H187" i="1"/>
  <c r="I187" i="1"/>
  <c r="J187" i="1"/>
  <c r="K187" i="1"/>
  <c r="F191" i="1"/>
  <c r="G191" i="1"/>
  <c r="H191" i="1"/>
  <c r="I191" i="1"/>
  <c r="J191" i="1"/>
  <c r="K191" i="1"/>
  <c r="F201" i="1"/>
  <c r="G201" i="1"/>
  <c r="H201" i="1"/>
  <c r="I201" i="1"/>
  <c r="J201" i="1"/>
  <c r="K201" i="1"/>
  <c r="F192" i="1"/>
  <c r="G192" i="1"/>
  <c r="H192" i="1"/>
  <c r="I192" i="1"/>
  <c r="J192" i="1"/>
  <c r="K192" i="1"/>
  <c r="F202" i="1"/>
  <c r="G202" i="1"/>
  <c r="H202" i="1"/>
  <c r="I202" i="1"/>
  <c r="J202" i="1"/>
  <c r="K202" i="1"/>
  <c r="F193" i="1"/>
  <c r="G193" i="1"/>
  <c r="H193" i="1"/>
  <c r="I193" i="1"/>
  <c r="J193" i="1"/>
  <c r="K193" i="1"/>
  <c r="F194" i="1"/>
  <c r="G194" i="1"/>
  <c r="H194" i="1"/>
  <c r="I194" i="1"/>
  <c r="J194" i="1"/>
  <c r="K194" i="1"/>
  <c r="F197" i="1"/>
  <c r="G197" i="1"/>
  <c r="H197" i="1"/>
  <c r="I197" i="1"/>
  <c r="J197" i="1"/>
  <c r="K197" i="1"/>
  <c r="F196" i="1"/>
  <c r="G196" i="1"/>
  <c r="H196" i="1"/>
  <c r="I196" i="1"/>
  <c r="J196" i="1"/>
  <c r="K196" i="1"/>
  <c r="F204" i="1"/>
  <c r="G204" i="1"/>
  <c r="H204" i="1"/>
  <c r="I204" i="1"/>
  <c r="J204" i="1"/>
  <c r="K204" i="1"/>
  <c r="F195" i="1"/>
  <c r="G195" i="1"/>
  <c r="H195" i="1"/>
  <c r="I195" i="1"/>
  <c r="J195" i="1"/>
  <c r="K195" i="1"/>
  <c r="F205" i="1"/>
  <c r="G205" i="1"/>
  <c r="H205" i="1"/>
  <c r="I205" i="1"/>
  <c r="J205" i="1"/>
  <c r="K205" i="1"/>
  <c r="F200" i="1"/>
  <c r="G200" i="1"/>
  <c r="H200" i="1"/>
  <c r="I200" i="1"/>
  <c r="J200" i="1"/>
  <c r="K200" i="1"/>
  <c r="F206" i="1"/>
  <c r="G206" i="1"/>
  <c r="H206" i="1"/>
  <c r="I206" i="1"/>
  <c r="J206" i="1"/>
  <c r="K206" i="1"/>
  <c r="F207" i="1"/>
  <c r="G207" i="1"/>
  <c r="H207" i="1"/>
  <c r="I207" i="1"/>
  <c r="J207" i="1"/>
  <c r="K207" i="1"/>
  <c r="F208" i="1"/>
  <c r="G208" i="1"/>
  <c r="H208" i="1"/>
  <c r="I208" i="1"/>
  <c r="J208" i="1"/>
  <c r="K208" i="1"/>
  <c r="F209" i="1"/>
  <c r="G209" i="1"/>
  <c r="H209" i="1"/>
  <c r="I209" i="1"/>
  <c r="J209" i="1"/>
  <c r="K209" i="1"/>
  <c r="F211" i="1"/>
  <c r="G211" i="1"/>
  <c r="H211" i="1"/>
  <c r="I211" i="1"/>
  <c r="J211" i="1"/>
  <c r="K211" i="1"/>
  <c r="F203" i="1"/>
  <c r="G203" i="1"/>
  <c r="H203" i="1"/>
  <c r="I203" i="1"/>
  <c r="J203" i="1"/>
  <c r="K203" i="1"/>
  <c r="F212" i="1"/>
  <c r="G212" i="1"/>
  <c r="H212" i="1"/>
  <c r="I212" i="1"/>
  <c r="J212" i="1"/>
  <c r="K212" i="1"/>
  <c r="F213" i="1"/>
  <c r="G213" i="1"/>
  <c r="H213" i="1"/>
  <c r="I213" i="1"/>
  <c r="J213" i="1"/>
  <c r="K213" i="1"/>
  <c r="F214" i="1"/>
  <c r="G214" i="1"/>
  <c r="H214" i="1"/>
  <c r="I214" i="1"/>
  <c r="J214" i="1"/>
  <c r="K214" i="1"/>
  <c r="F215" i="1"/>
  <c r="G215" i="1"/>
  <c r="H215" i="1"/>
  <c r="I215" i="1"/>
  <c r="J215" i="1"/>
  <c r="K215" i="1"/>
  <c r="F216" i="1"/>
  <c r="G216" i="1"/>
  <c r="H216" i="1"/>
  <c r="I216" i="1"/>
  <c r="J216" i="1"/>
  <c r="K216" i="1"/>
  <c r="F217" i="1"/>
  <c r="G217" i="1"/>
  <c r="H217" i="1"/>
  <c r="I217" i="1"/>
  <c r="J217" i="1"/>
  <c r="K217" i="1"/>
  <c r="F210" i="1"/>
  <c r="G210" i="1"/>
  <c r="H210" i="1"/>
  <c r="I210" i="1"/>
  <c r="J210" i="1"/>
  <c r="K210" i="1"/>
  <c r="F218" i="1"/>
  <c r="G218" i="1"/>
  <c r="H218" i="1"/>
  <c r="I218" i="1"/>
  <c r="J218" i="1"/>
  <c r="K218" i="1"/>
  <c r="F219" i="1"/>
  <c r="G219" i="1"/>
  <c r="H219" i="1"/>
  <c r="I219" i="1"/>
  <c r="J219" i="1"/>
  <c r="K219" i="1"/>
  <c r="F220" i="1"/>
  <c r="G220" i="1"/>
  <c r="H220" i="1"/>
  <c r="I220" i="1"/>
  <c r="J220" i="1"/>
  <c r="K220" i="1"/>
  <c r="F221" i="1"/>
  <c r="G221" i="1"/>
  <c r="H221" i="1"/>
  <c r="I221" i="1"/>
  <c r="J221" i="1"/>
  <c r="K221" i="1"/>
  <c r="F222" i="1"/>
  <c r="G222" i="1"/>
  <c r="H222" i="1"/>
  <c r="I222" i="1"/>
  <c r="J222" i="1"/>
  <c r="K222" i="1"/>
  <c r="F223" i="1"/>
  <c r="G223" i="1"/>
  <c r="H223" i="1"/>
  <c r="I223" i="1"/>
  <c r="J223" i="1"/>
  <c r="K223" i="1"/>
  <c r="F225" i="1"/>
  <c r="G225" i="1"/>
  <c r="H225" i="1"/>
  <c r="I225" i="1"/>
  <c r="J225" i="1"/>
  <c r="K225" i="1"/>
  <c r="F224" i="1"/>
  <c r="G224" i="1"/>
  <c r="H224" i="1"/>
  <c r="I224" i="1"/>
  <c r="J224" i="1"/>
  <c r="K224" i="1"/>
  <c r="F226" i="1"/>
  <c r="G226" i="1"/>
  <c r="H226" i="1"/>
  <c r="I226" i="1"/>
  <c r="J226" i="1"/>
  <c r="K226" i="1"/>
  <c r="F227" i="1"/>
  <c r="G227" i="1"/>
  <c r="H227" i="1"/>
  <c r="I227" i="1"/>
  <c r="J227" i="1"/>
  <c r="K227" i="1"/>
  <c r="F228" i="1"/>
  <c r="G228" i="1"/>
  <c r="H228" i="1"/>
  <c r="I228" i="1"/>
  <c r="J228" i="1"/>
  <c r="K228" i="1"/>
  <c r="F232" i="1"/>
  <c r="G232" i="1"/>
  <c r="H232" i="1"/>
  <c r="I232" i="1"/>
  <c r="J232" i="1"/>
  <c r="K232" i="1"/>
  <c r="F233" i="1"/>
  <c r="G233" i="1"/>
  <c r="H233" i="1"/>
  <c r="I233" i="1"/>
  <c r="J233" i="1"/>
  <c r="K233" i="1"/>
  <c r="F229" i="1"/>
  <c r="G229" i="1"/>
  <c r="H229" i="1"/>
  <c r="I229" i="1"/>
  <c r="J229" i="1"/>
  <c r="K229" i="1"/>
  <c r="F234" i="1"/>
  <c r="G234" i="1"/>
  <c r="H234" i="1"/>
  <c r="I234" i="1"/>
  <c r="J234" i="1"/>
  <c r="K234" i="1"/>
  <c r="F230" i="1"/>
  <c r="G230" i="1"/>
  <c r="H230" i="1"/>
  <c r="I230" i="1"/>
  <c r="J230" i="1"/>
  <c r="K230" i="1"/>
  <c r="F236" i="1"/>
  <c r="G236" i="1"/>
  <c r="H236" i="1"/>
  <c r="I236" i="1"/>
  <c r="J236" i="1"/>
  <c r="K236" i="1"/>
  <c r="F231" i="1"/>
  <c r="G231" i="1"/>
  <c r="H231" i="1"/>
  <c r="I231" i="1"/>
  <c r="J231" i="1"/>
  <c r="K231" i="1"/>
  <c r="F235" i="1"/>
  <c r="G235" i="1"/>
  <c r="H235" i="1"/>
  <c r="I235" i="1"/>
  <c r="J235" i="1"/>
  <c r="K235" i="1"/>
  <c r="F237" i="1"/>
  <c r="G237" i="1"/>
  <c r="H237" i="1"/>
  <c r="I237" i="1"/>
  <c r="J237" i="1"/>
  <c r="K237" i="1"/>
  <c r="F241" i="1"/>
  <c r="G241" i="1"/>
  <c r="H241" i="1"/>
  <c r="I241" i="1"/>
  <c r="J241" i="1"/>
  <c r="K241" i="1"/>
  <c r="F238" i="1"/>
  <c r="G238" i="1"/>
  <c r="H238" i="1"/>
  <c r="I238" i="1"/>
  <c r="J238" i="1"/>
  <c r="K238" i="1"/>
  <c r="F239" i="1"/>
  <c r="G239" i="1"/>
  <c r="H239" i="1"/>
  <c r="I239" i="1"/>
  <c r="J239" i="1"/>
  <c r="K239" i="1"/>
  <c r="F240" i="1"/>
  <c r="G240" i="1"/>
  <c r="H240" i="1"/>
  <c r="I240" i="1"/>
  <c r="J240" i="1"/>
  <c r="K240" i="1"/>
  <c r="F242" i="1"/>
  <c r="G242" i="1"/>
  <c r="H242" i="1"/>
  <c r="I242" i="1"/>
  <c r="J242" i="1"/>
  <c r="K242" i="1"/>
  <c r="F244" i="1"/>
  <c r="G244" i="1"/>
  <c r="H244" i="1"/>
  <c r="I244" i="1"/>
  <c r="J244" i="1"/>
  <c r="K244" i="1"/>
  <c r="F245" i="1"/>
  <c r="G245" i="1"/>
  <c r="H245" i="1"/>
  <c r="I245" i="1"/>
  <c r="J245" i="1"/>
  <c r="K245" i="1"/>
  <c r="F246" i="1"/>
  <c r="G246" i="1"/>
  <c r="H246" i="1"/>
  <c r="I246" i="1"/>
  <c r="J246" i="1"/>
  <c r="K246" i="1"/>
  <c r="F247" i="1"/>
  <c r="G247" i="1"/>
  <c r="H247" i="1"/>
  <c r="I247" i="1"/>
  <c r="J247" i="1"/>
  <c r="K247" i="1"/>
  <c r="F248" i="1"/>
  <c r="G248" i="1"/>
  <c r="H248" i="1"/>
  <c r="I248" i="1"/>
  <c r="J248" i="1"/>
  <c r="K248" i="1"/>
  <c r="F243" i="1"/>
  <c r="G243" i="1"/>
  <c r="H243" i="1"/>
  <c r="I243" i="1"/>
  <c r="J243" i="1"/>
  <c r="K243" i="1"/>
  <c r="F249" i="1"/>
  <c r="G249" i="1"/>
  <c r="H249" i="1"/>
  <c r="I249" i="1"/>
  <c r="J249" i="1"/>
  <c r="K249" i="1"/>
  <c r="F250" i="1"/>
  <c r="G250" i="1"/>
  <c r="H250" i="1"/>
  <c r="I250" i="1"/>
  <c r="J250" i="1"/>
  <c r="K250" i="1"/>
  <c r="F251" i="1"/>
  <c r="G251" i="1"/>
  <c r="H251" i="1"/>
  <c r="I251" i="1"/>
  <c r="J251" i="1"/>
  <c r="K251" i="1"/>
  <c r="F252" i="1"/>
  <c r="G252" i="1"/>
  <c r="H252" i="1"/>
  <c r="I252" i="1"/>
  <c r="J252" i="1"/>
  <c r="K252" i="1"/>
  <c r="F253" i="1"/>
  <c r="G253" i="1"/>
  <c r="H253" i="1"/>
  <c r="I253" i="1"/>
  <c r="J253" i="1"/>
  <c r="K253" i="1"/>
  <c r="F254" i="1"/>
  <c r="G254" i="1"/>
  <c r="H254" i="1"/>
  <c r="I254" i="1"/>
  <c r="J254" i="1"/>
  <c r="K254" i="1"/>
  <c r="F255" i="1"/>
  <c r="G255" i="1"/>
  <c r="H255" i="1"/>
  <c r="I255" i="1"/>
  <c r="J255" i="1"/>
  <c r="K255" i="1"/>
  <c r="F256" i="1"/>
  <c r="G256" i="1"/>
  <c r="H256" i="1"/>
  <c r="I256" i="1"/>
  <c r="J256" i="1"/>
  <c r="K256" i="1"/>
  <c r="F257" i="1"/>
  <c r="G257" i="1"/>
  <c r="H257" i="1"/>
  <c r="I257" i="1"/>
  <c r="J257" i="1"/>
  <c r="K257" i="1"/>
  <c r="F258" i="1"/>
  <c r="G258" i="1"/>
  <c r="H258" i="1"/>
  <c r="I258" i="1"/>
  <c r="J258" i="1"/>
  <c r="K258" i="1"/>
  <c r="F259" i="1"/>
  <c r="G259" i="1"/>
  <c r="H259" i="1"/>
  <c r="I259" i="1"/>
  <c r="J259" i="1"/>
  <c r="K259" i="1"/>
  <c r="F260" i="1"/>
  <c r="G260" i="1"/>
  <c r="H260" i="1"/>
  <c r="I260" i="1"/>
  <c r="J260" i="1"/>
  <c r="K260" i="1"/>
  <c r="F261" i="1"/>
  <c r="G261" i="1"/>
  <c r="H261" i="1"/>
  <c r="I261" i="1"/>
  <c r="J261" i="1"/>
  <c r="K261" i="1"/>
  <c r="F262" i="1"/>
  <c r="G262" i="1"/>
  <c r="H262" i="1"/>
  <c r="I262" i="1"/>
  <c r="J262" i="1"/>
  <c r="K262" i="1"/>
  <c r="F263" i="1"/>
  <c r="G263" i="1"/>
  <c r="H263" i="1"/>
  <c r="I263" i="1"/>
  <c r="J263" i="1"/>
  <c r="K263" i="1"/>
  <c r="F264" i="1"/>
  <c r="G264" i="1"/>
  <c r="H264" i="1"/>
  <c r="I264" i="1"/>
  <c r="J264" i="1"/>
  <c r="K264" i="1"/>
  <c r="F265" i="1"/>
  <c r="G265" i="1"/>
  <c r="H265" i="1"/>
  <c r="I265" i="1"/>
  <c r="J265" i="1"/>
  <c r="K265" i="1"/>
  <c r="F266" i="1"/>
  <c r="G266" i="1"/>
  <c r="H266" i="1"/>
  <c r="I266" i="1"/>
  <c r="J266" i="1"/>
  <c r="K266" i="1"/>
  <c r="F267" i="1"/>
  <c r="G267" i="1"/>
  <c r="H267" i="1"/>
  <c r="I267" i="1"/>
  <c r="J267" i="1"/>
  <c r="K267" i="1"/>
  <c r="F268" i="1"/>
  <c r="G268" i="1"/>
  <c r="H268" i="1"/>
  <c r="I268" i="1"/>
  <c r="J268" i="1"/>
  <c r="K268" i="1"/>
  <c r="F269" i="1"/>
  <c r="G269" i="1"/>
  <c r="H269" i="1"/>
  <c r="I269" i="1"/>
  <c r="J269" i="1"/>
  <c r="K269" i="1"/>
  <c r="F270" i="1"/>
  <c r="G270" i="1"/>
  <c r="H270" i="1"/>
  <c r="I270" i="1"/>
  <c r="J270" i="1"/>
  <c r="K270" i="1"/>
  <c r="F271" i="1"/>
  <c r="G271" i="1"/>
  <c r="H271" i="1"/>
  <c r="I271" i="1"/>
  <c r="J271" i="1"/>
  <c r="K271" i="1"/>
  <c r="F272" i="1"/>
  <c r="G272" i="1"/>
  <c r="H272" i="1"/>
  <c r="I272" i="1"/>
  <c r="J272" i="1"/>
  <c r="K272" i="1"/>
  <c r="F273" i="1"/>
  <c r="G273" i="1"/>
  <c r="H273" i="1"/>
  <c r="I273" i="1"/>
  <c r="J273" i="1"/>
  <c r="K273" i="1"/>
  <c r="F274" i="1"/>
  <c r="G274" i="1"/>
  <c r="H274" i="1"/>
  <c r="I274" i="1"/>
  <c r="J274" i="1"/>
  <c r="K274" i="1"/>
  <c r="F275" i="1"/>
  <c r="G275" i="1"/>
  <c r="H275" i="1"/>
  <c r="I275" i="1"/>
  <c r="J275" i="1"/>
  <c r="K275" i="1"/>
  <c r="F276" i="1"/>
  <c r="G276" i="1"/>
  <c r="H276" i="1"/>
  <c r="I276" i="1"/>
  <c r="J276" i="1"/>
  <c r="K276" i="1"/>
  <c r="F277" i="1"/>
  <c r="G277" i="1"/>
  <c r="H277" i="1"/>
  <c r="I277" i="1"/>
  <c r="J277" i="1"/>
  <c r="K277" i="1"/>
  <c r="F278" i="1"/>
  <c r="G278" i="1"/>
  <c r="H278" i="1"/>
  <c r="I278" i="1"/>
  <c r="J278" i="1"/>
  <c r="K278" i="1"/>
  <c r="F279" i="1"/>
  <c r="G279" i="1"/>
  <c r="H279" i="1"/>
  <c r="I279" i="1"/>
  <c r="J279" i="1"/>
  <c r="K279" i="1"/>
  <c r="F280" i="1"/>
  <c r="G280" i="1"/>
  <c r="H280" i="1"/>
  <c r="I280" i="1"/>
  <c r="J280" i="1"/>
  <c r="K280" i="1"/>
  <c r="F281" i="1"/>
  <c r="G281" i="1"/>
  <c r="H281" i="1"/>
  <c r="I281" i="1"/>
  <c r="J281" i="1"/>
  <c r="K281" i="1"/>
  <c r="F282" i="1"/>
  <c r="G282" i="1"/>
  <c r="H282" i="1"/>
  <c r="I282" i="1"/>
  <c r="J282" i="1"/>
  <c r="K282" i="1"/>
  <c r="F283" i="1"/>
  <c r="G283" i="1"/>
  <c r="H283" i="1"/>
  <c r="I283" i="1"/>
  <c r="J283" i="1"/>
  <c r="K283" i="1"/>
  <c r="F284" i="1"/>
  <c r="G284" i="1"/>
  <c r="H284" i="1"/>
  <c r="I284" i="1"/>
  <c r="J284" i="1"/>
  <c r="K284" i="1"/>
  <c r="F285" i="1"/>
  <c r="G285" i="1"/>
  <c r="H285" i="1"/>
  <c r="I285" i="1"/>
  <c r="J285" i="1"/>
  <c r="K285" i="1"/>
  <c r="F286" i="1"/>
  <c r="G286" i="1"/>
  <c r="H286" i="1"/>
  <c r="I286" i="1"/>
  <c r="J286" i="1"/>
  <c r="K286" i="1"/>
  <c r="F287" i="1"/>
  <c r="G287" i="1"/>
  <c r="H287" i="1"/>
  <c r="I287" i="1"/>
  <c r="J287" i="1"/>
  <c r="K287" i="1"/>
  <c r="F289" i="1"/>
  <c r="G289" i="1"/>
  <c r="H289" i="1"/>
  <c r="I289" i="1"/>
  <c r="J289" i="1"/>
  <c r="K289" i="1"/>
  <c r="F288" i="1"/>
  <c r="G288" i="1"/>
  <c r="H288" i="1"/>
  <c r="I288" i="1"/>
  <c r="J288" i="1"/>
  <c r="K288" i="1"/>
  <c r="F290" i="1"/>
  <c r="G290" i="1"/>
  <c r="H290" i="1"/>
  <c r="I290" i="1"/>
  <c r="J290" i="1"/>
  <c r="K290" i="1"/>
  <c r="F291" i="1"/>
  <c r="G291" i="1"/>
  <c r="H291" i="1"/>
  <c r="I291" i="1"/>
  <c r="J291" i="1"/>
  <c r="K291" i="1"/>
  <c r="F292" i="1"/>
  <c r="G292" i="1"/>
  <c r="H292" i="1"/>
  <c r="I292" i="1"/>
  <c r="J292" i="1"/>
  <c r="K292" i="1"/>
  <c r="F293" i="1"/>
  <c r="G293" i="1"/>
  <c r="H293" i="1"/>
  <c r="I293" i="1"/>
  <c r="J293" i="1"/>
  <c r="K293" i="1"/>
  <c r="F294" i="1"/>
  <c r="G294" i="1"/>
  <c r="H294" i="1"/>
  <c r="I294" i="1"/>
  <c r="J294" i="1"/>
  <c r="K294" i="1"/>
  <c r="F298" i="1"/>
  <c r="G298" i="1"/>
  <c r="H298" i="1"/>
  <c r="I298" i="1"/>
  <c r="J298" i="1"/>
  <c r="K298" i="1"/>
  <c r="F297" i="1"/>
  <c r="G297" i="1"/>
  <c r="H297" i="1"/>
  <c r="I297" i="1"/>
  <c r="J297" i="1"/>
  <c r="K297" i="1"/>
  <c r="F299" i="1"/>
  <c r="G299" i="1"/>
  <c r="H299" i="1"/>
  <c r="I299" i="1"/>
  <c r="J299" i="1"/>
  <c r="K299" i="1"/>
  <c r="F295" i="1"/>
  <c r="G295" i="1"/>
  <c r="H295" i="1"/>
  <c r="I295" i="1"/>
  <c r="J295" i="1"/>
  <c r="K295" i="1"/>
  <c r="F296" i="1"/>
  <c r="G296" i="1"/>
  <c r="H296" i="1"/>
  <c r="I296" i="1"/>
  <c r="J296" i="1"/>
  <c r="K296" i="1"/>
  <c r="F300" i="1"/>
  <c r="G300" i="1"/>
  <c r="H300" i="1"/>
  <c r="I300" i="1"/>
  <c r="J300" i="1"/>
  <c r="K300" i="1"/>
  <c r="F302" i="1"/>
  <c r="G302" i="1"/>
  <c r="H302" i="1"/>
  <c r="I302" i="1"/>
  <c r="J302" i="1"/>
  <c r="K302" i="1"/>
  <c r="F304" i="1"/>
  <c r="G304" i="1"/>
  <c r="H304" i="1"/>
  <c r="I304" i="1"/>
  <c r="J304" i="1"/>
  <c r="K304" i="1"/>
  <c r="F305" i="1"/>
  <c r="G305" i="1"/>
  <c r="H305" i="1"/>
  <c r="I305" i="1"/>
  <c r="J305" i="1"/>
  <c r="K305" i="1"/>
  <c r="F301" i="1"/>
  <c r="G301" i="1"/>
  <c r="H301" i="1"/>
  <c r="I301" i="1"/>
  <c r="J301" i="1"/>
  <c r="K301" i="1"/>
  <c r="F303" i="1"/>
  <c r="G303" i="1"/>
  <c r="H303" i="1"/>
  <c r="I303" i="1"/>
  <c r="J303" i="1"/>
  <c r="K303" i="1"/>
  <c r="F306" i="1"/>
  <c r="G306" i="1"/>
  <c r="H306" i="1"/>
  <c r="I306" i="1"/>
  <c r="J306" i="1"/>
  <c r="K306" i="1"/>
  <c r="F307" i="1"/>
  <c r="G307" i="1"/>
  <c r="H307" i="1"/>
  <c r="I307" i="1"/>
  <c r="J307" i="1"/>
  <c r="K307" i="1"/>
  <c r="F308" i="1"/>
  <c r="G308" i="1"/>
  <c r="H308" i="1"/>
  <c r="I308" i="1"/>
  <c r="J308" i="1"/>
  <c r="K308" i="1"/>
  <c r="F309" i="1"/>
  <c r="G309" i="1"/>
  <c r="H309" i="1"/>
  <c r="I309" i="1"/>
  <c r="J309" i="1"/>
  <c r="K309" i="1"/>
  <c r="F310" i="1"/>
  <c r="G310" i="1"/>
  <c r="H310" i="1"/>
  <c r="I310" i="1"/>
  <c r="J310" i="1"/>
  <c r="K310" i="1"/>
  <c r="F311" i="1"/>
  <c r="G311" i="1"/>
  <c r="H311" i="1"/>
  <c r="I311" i="1"/>
  <c r="J311" i="1"/>
  <c r="K311" i="1"/>
  <c r="F312" i="1"/>
  <c r="G312" i="1"/>
  <c r="H312" i="1"/>
  <c r="I312" i="1"/>
  <c r="J312" i="1"/>
  <c r="K312" i="1"/>
  <c r="F313" i="1"/>
  <c r="G313" i="1"/>
  <c r="H313" i="1"/>
  <c r="I313" i="1"/>
  <c r="J313" i="1"/>
  <c r="K313" i="1"/>
  <c r="F314" i="1"/>
  <c r="G314" i="1"/>
  <c r="H314" i="1"/>
  <c r="I314" i="1"/>
  <c r="J314" i="1"/>
  <c r="K314" i="1"/>
  <c r="F316" i="1"/>
  <c r="G316" i="1"/>
  <c r="H316" i="1"/>
  <c r="I316" i="1"/>
  <c r="J316" i="1"/>
  <c r="K316" i="1"/>
  <c r="F315" i="1"/>
  <c r="G315" i="1"/>
  <c r="H315" i="1"/>
  <c r="I315" i="1"/>
  <c r="J315" i="1"/>
  <c r="K315" i="1"/>
  <c r="F317" i="1"/>
  <c r="G317" i="1"/>
  <c r="H317" i="1"/>
  <c r="I317" i="1"/>
  <c r="J317" i="1"/>
  <c r="K317" i="1"/>
  <c r="F322" i="1"/>
  <c r="G322" i="1"/>
  <c r="H322" i="1"/>
  <c r="I322" i="1"/>
  <c r="J322" i="1"/>
  <c r="K322" i="1"/>
  <c r="F318" i="1"/>
  <c r="G318" i="1"/>
  <c r="H318" i="1"/>
  <c r="I318" i="1"/>
  <c r="J318" i="1"/>
  <c r="K318" i="1"/>
  <c r="F319" i="1"/>
  <c r="G319" i="1"/>
  <c r="H319" i="1"/>
  <c r="I319" i="1"/>
  <c r="J319" i="1"/>
  <c r="K319" i="1"/>
  <c r="F320" i="1"/>
  <c r="G320" i="1"/>
  <c r="H320" i="1"/>
  <c r="I320" i="1"/>
  <c r="J320" i="1"/>
  <c r="K320" i="1"/>
  <c r="F321" i="1"/>
  <c r="G321" i="1"/>
  <c r="H321" i="1"/>
  <c r="I321" i="1"/>
  <c r="J321" i="1"/>
  <c r="K321" i="1"/>
  <c r="F325" i="1"/>
  <c r="G325" i="1"/>
  <c r="H325" i="1"/>
  <c r="I325" i="1"/>
  <c r="J325" i="1"/>
  <c r="K325" i="1"/>
  <c r="F323" i="1"/>
  <c r="G323" i="1"/>
  <c r="H323" i="1"/>
  <c r="I323" i="1"/>
  <c r="J323" i="1"/>
  <c r="K323" i="1"/>
  <c r="F324" i="1"/>
  <c r="G324" i="1"/>
  <c r="H324" i="1"/>
  <c r="I324" i="1"/>
  <c r="J324" i="1"/>
  <c r="K324" i="1"/>
  <c r="F328" i="1"/>
  <c r="G328" i="1"/>
  <c r="H328" i="1"/>
  <c r="I328" i="1"/>
  <c r="J328" i="1"/>
  <c r="K328" i="1"/>
  <c r="F329" i="1"/>
  <c r="G329" i="1"/>
  <c r="H329" i="1"/>
  <c r="I329" i="1"/>
  <c r="J329" i="1"/>
  <c r="K329" i="1"/>
  <c r="F330" i="1"/>
  <c r="G330" i="1"/>
  <c r="H330" i="1"/>
  <c r="I330" i="1"/>
  <c r="J330" i="1"/>
  <c r="K330" i="1"/>
  <c r="F326" i="1"/>
  <c r="G326" i="1"/>
  <c r="H326" i="1"/>
  <c r="I326" i="1"/>
  <c r="J326" i="1"/>
  <c r="K326" i="1"/>
  <c r="F332" i="1"/>
  <c r="G332" i="1"/>
  <c r="H332" i="1"/>
  <c r="I332" i="1"/>
  <c r="J332" i="1"/>
  <c r="K332" i="1"/>
  <c r="F334" i="1"/>
  <c r="G334" i="1"/>
  <c r="H334" i="1"/>
  <c r="I334" i="1"/>
  <c r="J334" i="1"/>
  <c r="K334" i="1"/>
  <c r="F327" i="1"/>
  <c r="G327" i="1"/>
  <c r="H327" i="1"/>
  <c r="I327" i="1"/>
  <c r="J327" i="1"/>
  <c r="K327" i="1"/>
  <c r="F335" i="1"/>
  <c r="G335" i="1"/>
  <c r="H335" i="1"/>
  <c r="I335" i="1"/>
  <c r="J335" i="1"/>
  <c r="K335" i="1"/>
  <c r="F336" i="1"/>
  <c r="G336" i="1"/>
  <c r="H336" i="1"/>
  <c r="I336" i="1"/>
  <c r="J336" i="1"/>
  <c r="K336" i="1"/>
  <c r="F337" i="1"/>
  <c r="G337" i="1"/>
  <c r="H337" i="1"/>
  <c r="I337" i="1"/>
  <c r="J337" i="1"/>
  <c r="K337" i="1"/>
  <c r="F340" i="1"/>
  <c r="G340" i="1"/>
  <c r="H340" i="1"/>
  <c r="I340" i="1"/>
  <c r="J340" i="1"/>
  <c r="K340" i="1"/>
  <c r="F343" i="1"/>
  <c r="G343" i="1"/>
  <c r="H343" i="1"/>
  <c r="I343" i="1"/>
  <c r="J343" i="1"/>
  <c r="K343" i="1"/>
  <c r="F344" i="1"/>
  <c r="G344" i="1"/>
  <c r="H344" i="1"/>
  <c r="I344" i="1"/>
  <c r="J344" i="1"/>
  <c r="K344" i="1"/>
  <c r="F346" i="1"/>
  <c r="G346" i="1"/>
  <c r="H346" i="1"/>
  <c r="I346" i="1"/>
  <c r="J346" i="1"/>
  <c r="K346" i="1"/>
  <c r="F347" i="1"/>
  <c r="G347" i="1"/>
  <c r="H347" i="1"/>
  <c r="I347" i="1"/>
  <c r="J347" i="1"/>
  <c r="K347" i="1"/>
  <c r="F348" i="1"/>
  <c r="G348" i="1"/>
  <c r="H348" i="1"/>
  <c r="I348" i="1"/>
  <c r="J348" i="1"/>
  <c r="K348" i="1"/>
  <c r="F349" i="1"/>
  <c r="G349" i="1"/>
  <c r="H349" i="1"/>
  <c r="I349" i="1"/>
  <c r="J349" i="1"/>
  <c r="K349" i="1"/>
  <c r="F342" i="1"/>
  <c r="G342" i="1"/>
  <c r="H342" i="1"/>
  <c r="I342" i="1"/>
  <c r="J342" i="1"/>
  <c r="K342" i="1"/>
  <c r="F338" i="1"/>
  <c r="G338" i="1"/>
  <c r="H338" i="1"/>
  <c r="I338" i="1"/>
  <c r="J338" i="1"/>
  <c r="K338" i="1"/>
  <c r="F350" i="1"/>
  <c r="G350" i="1"/>
  <c r="H350" i="1"/>
  <c r="I350" i="1"/>
  <c r="J350" i="1"/>
  <c r="K350" i="1"/>
  <c r="F331" i="1"/>
  <c r="G331" i="1"/>
  <c r="H331" i="1"/>
  <c r="I331" i="1"/>
  <c r="J331" i="1"/>
  <c r="K331" i="1"/>
  <c r="F351" i="1"/>
  <c r="G351" i="1"/>
  <c r="H351" i="1"/>
  <c r="I351" i="1"/>
  <c r="J351" i="1"/>
  <c r="K351" i="1"/>
  <c r="F352" i="1"/>
  <c r="G352" i="1"/>
  <c r="H352" i="1"/>
  <c r="I352" i="1"/>
  <c r="J352" i="1"/>
  <c r="K352" i="1"/>
  <c r="F341" i="1"/>
  <c r="G341" i="1"/>
  <c r="H341" i="1"/>
  <c r="I341" i="1"/>
  <c r="J341" i="1"/>
  <c r="K341" i="1"/>
  <c r="F333" i="1"/>
  <c r="G333" i="1"/>
  <c r="H333" i="1"/>
  <c r="I333" i="1"/>
  <c r="J333" i="1"/>
  <c r="K333" i="1"/>
  <c r="F353" i="1"/>
  <c r="G353" i="1"/>
  <c r="H353" i="1"/>
  <c r="I353" i="1"/>
  <c r="J353" i="1"/>
  <c r="K353" i="1"/>
  <c r="F354" i="1"/>
  <c r="G354" i="1"/>
  <c r="H354" i="1"/>
  <c r="I354" i="1"/>
  <c r="J354" i="1"/>
  <c r="K354" i="1"/>
  <c r="F355" i="1"/>
  <c r="G355" i="1"/>
  <c r="H355" i="1"/>
  <c r="I355" i="1"/>
  <c r="J355" i="1"/>
  <c r="K355" i="1"/>
  <c r="F356" i="1"/>
  <c r="G356" i="1"/>
  <c r="H356" i="1"/>
  <c r="I356" i="1"/>
  <c r="J356" i="1"/>
  <c r="K356" i="1"/>
  <c r="F357" i="1"/>
  <c r="G357" i="1"/>
  <c r="H357" i="1"/>
  <c r="I357" i="1"/>
  <c r="J357" i="1"/>
  <c r="K357" i="1"/>
  <c r="F358" i="1"/>
  <c r="G358" i="1"/>
  <c r="H358" i="1"/>
  <c r="I358" i="1"/>
  <c r="J358" i="1"/>
  <c r="K358" i="1"/>
  <c r="F359" i="1"/>
  <c r="G359" i="1"/>
  <c r="H359" i="1"/>
  <c r="I359" i="1"/>
  <c r="J359" i="1"/>
  <c r="K359" i="1"/>
  <c r="F360" i="1"/>
  <c r="G360" i="1"/>
  <c r="H360" i="1"/>
  <c r="I360" i="1"/>
  <c r="J360" i="1"/>
  <c r="K360" i="1"/>
  <c r="F362" i="1"/>
  <c r="G362" i="1"/>
  <c r="H362" i="1"/>
  <c r="I362" i="1"/>
  <c r="J362" i="1"/>
  <c r="K362" i="1"/>
  <c r="F364" i="1"/>
  <c r="G364" i="1"/>
  <c r="H364" i="1"/>
  <c r="I364" i="1"/>
  <c r="J364" i="1"/>
  <c r="K364" i="1"/>
  <c r="F365" i="1"/>
  <c r="G365" i="1"/>
  <c r="H365" i="1"/>
  <c r="I365" i="1"/>
  <c r="J365" i="1"/>
  <c r="K365" i="1"/>
  <c r="F339" i="1"/>
  <c r="G339" i="1"/>
  <c r="H339" i="1"/>
  <c r="I339" i="1"/>
  <c r="J339" i="1"/>
  <c r="K339" i="1"/>
  <c r="F368" i="1"/>
  <c r="G368" i="1"/>
  <c r="H368" i="1"/>
  <c r="I368" i="1"/>
  <c r="J368" i="1"/>
  <c r="K368" i="1"/>
  <c r="F369" i="1"/>
  <c r="G369" i="1"/>
  <c r="H369" i="1"/>
  <c r="I369" i="1"/>
  <c r="J369" i="1"/>
  <c r="K369" i="1"/>
  <c r="F370" i="1"/>
  <c r="G370" i="1"/>
  <c r="H370" i="1"/>
  <c r="I370" i="1"/>
  <c r="J370" i="1"/>
  <c r="K370" i="1"/>
  <c r="F371" i="1"/>
  <c r="G371" i="1"/>
  <c r="H371" i="1"/>
  <c r="I371" i="1"/>
  <c r="J371" i="1"/>
  <c r="K371" i="1"/>
  <c r="F372" i="1"/>
  <c r="G372" i="1"/>
  <c r="H372" i="1"/>
  <c r="I372" i="1"/>
  <c r="J372" i="1"/>
  <c r="K372" i="1"/>
  <c r="F374" i="1"/>
  <c r="G374" i="1"/>
  <c r="H374" i="1"/>
  <c r="I374" i="1"/>
  <c r="J374" i="1"/>
  <c r="K374" i="1"/>
  <c r="F375" i="1"/>
  <c r="G375" i="1"/>
  <c r="H375" i="1"/>
  <c r="I375" i="1"/>
  <c r="J375" i="1"/>
  <c r="K375" i="1"/>
  <c r="F376" i="1"/>
  <c r="G376" i="1"/>
  <c r="H376" i="1"/>
  <c r="I376" i="1"/>
  <c r="J376" i="1"/>
  <c r="K376" i="1"/>
  <c r="F377" i="1"/>
  <c r="G377" i="1"/>
  <c r="H377" i="1"/>
  <c r="I377" i="1"/>
  <c r="J377" i="1"/>
  <c r="K377" i="1"/>
  <c r="F378" i="1"/>
  <c r="G378" i="1"/>
  <c r="H378" i="1"/>
  <c r="I378" i="1"/>
  <c r="J378" i="1"/>
  <c r="K378" i="1"/>
  <c r="F379" i="1"/>
  <c r="G379" i="1"/>
  <c r="H379" i="1"/>
  <c r="I379" i="1"/>
  <c r="J379" i="1"/>
  <c r="K379" i="1"/>
  <c r="F380" i="1"/>
  <c r="G380" i="1"/>
  <c r="H380" i="1"/>
  <c r="I380" i="1"/>
  <c r="J380" i="1"/>
  <c r="K380" i="1"/>
  <c r="F381" i="1"/>
  <c r="G381" i="1"/>
  <c r="H381" i="1"/>
  <c r="I381" i="1"/>
  <c r="J381" i="1"/>
  <c r="K381" i="1"/>
  <c r="F382" i="1"/>
  <c r="G382" i="1"/>
  <c r="H382" i="1"/>
  <c r="I382" i="1"/>
  <c r="J382" i="1"/>
  <c r="K382" i="1"/>
  <c r="F383" i="1"/>
  <c r="G383" i="1"/>
  <c r="H383" i="1"/>
  <c r="I383" i="1"/>
  <c r="J383" i="1"/>
  <c r="K383" i="1"/>
  <c r="F384" i="1"/>
  <c r="G384" i="1"/>
  <c r="H384" i="1"/>
  <c r="I384" i="1"/>
  <c r="J384" i="1"/>
  <c r="K384" i="1"/>
  <c r="F385" i="1"/>
  <c r="G385" i="1"/>
  <c r="H385" i="1"/>
  <c r="I385" i="1"/>
  <c r="J385" i="1"/>
  <c r="K385" i="1"/>
  <c r="F386" i="1"/>
  <c r="G386" i="1"/>
  <c r="H386" i="1"/>
  <c r="I386" i="1"/>
  <c r="J386" i="1"/>
  <c r="K386" i="1"/>
  <c r="F373" i="1"/>
  <c r="G373" i="1"/>
  <c r="H373" i="1"/>
  <c r="I373" i="1"/>
  <c r="J373" i="1"/>
  <c r="K373" i="1"/>
  <c r="F387" i="1"/>
  <c r="G387" i="1"/>
  <c r="H387" i="1"/>
  <c r="I387" i="1"/>
  <c r="J387" i="1"/>
  <c r="K387" i="1"/>
  <c r="F388" i="1"/>
  <c r="G388" i="1"/>
  <c r="H388" i="1"/>
  <c r="I388" i="1"/>
  <c r="J388" i="1"/>
  <c r="K388" i="1"/>
  <c r="F389" i="1"/>
  <c r="G389" i="1"/>
  <c r="H389" i="1"/>
  <c r="I389" i="1"/>
  <c r="J389" i="1"/>
  <c r="K389" i="1"/>
  <c r="F390" i="1"/>
  <c r="G390" i="1"/>
  <c r="H390" i="1"/>
  <c r="I390" i="1"/>
  <c r="J390" i="1"/>
  <c r="K390" i="1"/>
  <c r="F366" i="1"/>
  <c r="G366" i="1"/>
  <c r="H366" i="1"/>
  <c r="I366" i="1"/>
  <c r="J366" i="1"/>
  <c r="K366" i="1"/>
  <c r="F361" i="1"/>
  <c r="G361" i="1"/>
  <c r="H361" i="1"/>
  <c r="I361" i="1"/>
  <c r="J361" i="1"/>
  <c r="K361" i="1"/>
  <c r="F391" i="1"/>
  <c r="G391" i="1"/>
  <c r="H391" i="1"/>
  <c r="I391" i="1"/>
  <c r="J391" i="1"/>
  <c r="K391" i="1"/>
  <c r="F367" i="1"/>
  <c r="G367" i="1"/>
  <c r="H367" i="1"/>
  <c r="I367" i="1"/>
  <c r="J367" i="1"/>
  <c r="K367" i="1"/>
  <c r="F392" i="1"/>
  <c r="G392" i="1"/>
  <c r="H392" i="1"/>
  <c r="I392" i="1"/>
  <c r="J392" i="1"/>
  <c r="K392" i="1"/>
  <c r="F393" i="1"/>
  <c r="G393" i="1"/>
  <c r="H393" i="1"/>
  <c r="I393" i="1"/>
  <c r="J393" i="1"/>
  <c r="K393" i="1"/>
  <c r="F345" i="1"/>
  <c r="G345" i="1"/>
  <c r="H345" i="1"/>
  <c r="I345" i="1"/>
  <c r="J345" i="1"/>
  <c r="K345" i="1"/>
  <c r="F394" i="1"/>
  <c r="G394" i="1"/>
  <c r="H394" i="1"/>
  <c r="I394" i="1"/>
  <c r="J394" i="1"/>
  <c r="K394" i="1"/>
  <c r="F395" i="1"/>
  <c r="G395" i="1"/>
  <c r="H395" i="1"/>
  <c r="I395" i="1"/>
  <c r="J395" i="1"/>
  <c r="K395" i="1"/>
  <c r="F396" i="1"/>
  <c r="G396" i="1"/>
  <c r="H396" i="1"/>
  <c r="I396" i="1"/>
  <c r="J396" i="1"/>
  <c r="K396" i="1"/>
  <c r="F363" i="1"/>
  <c r="G363" i="1"/>
  <c r="H363" i="1"/>
  <c r="I363" i="1"/>
  <c r="J363" i="1"/>
  <c r="K363" i="1"/>
  <c r="F397" i="1"/>
  <c r="G397" i="1"/>
  <c r="H397" i="1"/>
  <c r="I397" i="1"/>
  <c r="J397" i="1"/>
  <c r="K397" i="1"/>
  <c r="F398" i="1"/>
  <c r="G398" i="1"/>
  <c r="H398" i="1"/>
  <c r="I398" i="1"/>
  <c r="J398" i="1"/>
  <c r="K398" i="1"/>
  <c r="F399" i="1"/>
  <c r="G399" i="1"/>
  <c r="H399" i="1"/>
  <c r="I399" i="1"/>
  <c r="J399" i="1"/>
  <c r="K399" i="1"/>
  <c r="F400" i="1"/>
  <c r="G400" i="1"/>
  <c r="H400" i="1"/>
  <c r="I400" i="1"/>
  <c r="J400" i="1"/>
  <c r="K400" i="1"/>
  <c r="F401" i="1"/>
  <c r="G401" i="1"/>
  <c r="H401" i="1"/>
  <c r="I401" i="1"/>
  <c r="J401" i="1"/>
  <c r="K401" i="1"/>
  <c r="F402" i="1"/>
  <c r="G402" i="1"/>
  <c r="H402" i="1"/>
  <c r="I402" i="1"/>
  <c r="J402" i="1"/>
  <c r="K402" i="1"/>
  <c r="F409" i="1"/>
  <c r="G409" i="1"/>
  <c r="H409" i="1"/>
  <c r="I409" i="1"/>
  <c r="J409" i="1"/>
  <c r="K409" i="1"/>
  <c r="F403" i="1"/>
  <c r="G403" i="1"/>
  <c r="H403" i="1"/>
  <c r="I403" i="1"/>
  <c r="J403" i="1"/>
  <c r="K403" i="1"/>
  <c r="F405" i="1"/>
  <c r="G405" i="1"/>
  <c r="H405" i="1"/>
  <c r="I405" i="1"/>
  <c r="J405" i="1"/>
  <c r="K405" i="1"/>
  <c r="F413" i="1"/>
  <c r="G413" i="1"/>
  <c r="H413" i="1"/>
  <c r="I413" i="1"/>
  <c r="J413" i="1"/>
  <c r="K413" i="1"/>
  <c r="F414" i="1"/>
  <c r="G414" i="1"/>
  <c r="H414" i="1"/>
  <c r="I414" i="1"/>
  <c r="J414" i="1"/>
  <c r="K414" i="1"/>
  <c r="F404" i="1"/>
  <c r="G404" i="1"/>
  <c r="H404" i="1"/>
  <c r="I404" i="1"/>
  <c r="J404" i="1"/>
  <c r="K404" i="1"/>
  <c r="F406" i="1"/>
  <c r="G406" i="1"/>
  <c r="H406" i="1"/>
  <c r="I406" i="1"/>
  <c r="J406" i="1"/>
  <c r="K406" i="1"/>
  <c r="F415" i="1"/>
  <c r="G415" i="1"/>
  <c r="H415" i="1"/>
  <c r="I415" i="1"/>
  <c r="J415" i="1"/>
  <c r="K415" i="1"/>
  <c r="F416" i="1"/>
  <c r="G416" i="1"/>
  <c r="H416" i="1"/>
  <c r="I416" i="1"/>
  <c r="J416" i="1"/>
  <c r="K416" i="1"/>
  <c r="F407" i="1"/>
  <c r="G407" i="1"/>
  <c r="H407" i="1"/>
  <c r="I407" i="1"/>
  <c r="J407" i="1"/>
  <c r="K407" i="1"/>
  <c r="F408" i="1"/>
  <c r="G408" i="1"/>
  <c r="H408" i="1"/>
  <c r="I408" i="1"/>
  <c r="J408" i="1"/>
  <c r="K408" i="1"/>
  <c r="F424" i="1"/>
  <c r="G424" i="1"/>
  <c r="H424" i="1"/>
  <c r="I424" i="1"/>
  <c r="J424" i="1"/>
  <c r="K424" i="1"/>
  <c r="F411" i="1"/>
  <c r="G411" i="1"/>
  <c r="H411" i="1"/>
  <c r="I411" i="1"/>
  <c r="J411" i="1"/>
  <c r="K411" i="1"/>
  <c r="F412" i="1"/>
  <c r="G412" i="1"/>
  <c r="H412" i="1"/>
  <c r="I412" i="1"/>
  <c r="J412" i="1"/>
  <c r="K412" i="1"/>
  <c r="F410" i="1"/>
  <c r="G410" i="1"/>
  <c r="H410" i="1"/>
  <c r="I410" i="1"/>
  <c r="J410" i="1"/>
  <c r="K410" i="1"/>
  <c r="F425" i="1"/>
  <c r="G425" i="1"/>
  <c r="H425" i="1"/>
  <c r="I425" i="1"/>
  <c r="J425" i="1"/>
  <c r="K425" i="1"/>
  <c r="F426" i="1"/>
  <c r="G426" i="1"/>
  <c r="H426" i="1"/>
  <c r="I426" i="1"/>
  <c r="J426" i="1"/>
  <c r="K426" i="1"/>
  <c r="F427" i="1"/>
  <c r="G427" i="1"/>
  <c r="H427" i="1"/>
  <c r="I427" i="1"/>
  <c r="J427" i="1"/>
  <c r="K427" i="1"/>
  <c r="F429" i="1"/>
  <c r="G429" i="1"/>
  <c r="H429" i="1"/>
  <c r="I429" i="1"/>
  <c r="J429" i="1"/>
  <c r="K429" i="1"/>
  <c r="F421" i="1"/>
  <c r="G421" i="1"/>
  <c r="H421" i="1"/>
  <c r="I421" i="1"/>
  <c r="J421" i="1"/>
  <c r="K421" i="1"/>
  <c r="F432" i="1"/>
  <c r="G432" i="1"/>
  <c r="H432" i="1"/>
  <c r="I432" i="1"/>
  <c r="J432" i="1"/>
  <c r="K432" i="1"/>
  <c r="F418" i="1"/>
  <c r="G418" i="1"/>
  <c r="H418" i="1"/>
  <c r="I418" i="1"/>
  <c r="J418" i="1"/>
  <c r="K418" i="1"/>
  <c r="F433" i="1"/>
  <c r="G433" i="1"/>
  <c r="H433" i="1"/>
  <c r="I433" i="1"/>
  <c r="J433" i="1"/>
  <c r="K433" i="1"/>
  <c r="F417" i="1"/>
  <c r="G417" i="1"/>
  <c r="H417" i="1"/>
  <c r="I417" i="1"/>
  <c r="J417" i="1"/>
  <c r="K417" i="1"/>
  <c r="F434" i="1"/>
  <c r="G434" i="1"/>
  <c r="H434" i="1"/>
  <c r="I434" i="1"/>
  <c r="J434" i="1"/>
  <c r="K434" i="1"/>
  <c r="F423" i="1"/>
  <c r="G423" i="1"/>
  <c r="H423" i="1"/>
  <c r="I423" i="1"/>
  <c r="J423" i="1"/>
  <c r="K423" i="1"/>
  <c r="F436" i="1"/>
  <c r="G436" i="1"/>
  <c r="H436" i="1"/>
  <c r="I436" i="1"/>
  <c r="J436" i="1"/>
  <c r="K436" i="1"/>
  <c r="F419" i="1"/>
  <c r="G419" i="1"/>
  <c r="H419" i="1"/>
  <c r="I419" i="1"/>
  <c r="J419" i="1"/>
  <c r="K419" i="1"/>
  <c r="F422" i="1"/>
  <c r="G422" i="1"/>
  <c r="H422" i="1"/>
  <c r="I422" i="1"/>
  <c r="J422" i="1"/>
  <c r="K422" i="1"/>
  <c r="F420" i="1"/>
  <c r="G420" i="1"/>
  <c r="H420" i="1"/>
  <c r="I420" i="1"/>
  <c r="J420" i="1"/>
  <c r="K420" i="1"/>
  <c r="F440" i="1"/>
  <c r="G440" i="1"/>
  <c r="H440" i="1"/>
  <c r="I440" i="1"/>
  <c r="J440" i="1"/>
  <c r="K440" i="1"/>
  <c r="F442" i="1"/>
  <c r="G442" i="1"/>
  <c r="H442" i="1"/>
  <c r="I442" i="1"/>
  <c r="J442" i="1"/>
  <c r="K442" i="1"/>
  <c r="F445" i="1"/>
  <c r="G445" i="1"/>
  <c r="H445" i="1"/>
  <c r="I445" i="1"/>
  <c r="J445" i="1"/>
  <c r="K445" i="1"/>
  <c r="F431" i="1"/>
  <c r="G431" i="1"/>
  <c r="H431" i="1"/>
  <c r="I431" i="1"/>
  <c r="J431" i="1"/>
  <c r="K431" i="1"/>
  <c r="F428" i="1"/>
  <c r="G428" i="1"/>
  <c r="H428" i="1"/>
  <c r="I428" i="1"/>
  <c r="J428" i="1"/>
  <c r="K428" i="1"/>
  <c r="F446" i="1"/>
  <c r="G446" i="1"/>
  <c r="H446" i="1"/>
  <c r="I446" i="1"/>
  <c r="J446" i="1"/>
  <c r="K446" i="1"/>
  <c r="F430" i="1"/>
  <c r="G430" i="1"/>
  <c r="H430" i="1"/>
  <c r="I430" i="1"/>
  <c r="J430" i="1"/>
  <c r="K430" i="1"/>
  <c r="F449" i="1"/>
  <c r="G449" i="1"/>
  <c r="H449" i="1"/>
  <c r="I449" i="1"/>
  <c r="J449" i="1"/>
  <c r="K449" i="1"/>
  <c r="F450" i="1"/>
  <c r="G450" i="1"/>
  <c r="H450" i="1"/>
  <c r="I450" i="1"/>
  <c r="J450" i="1"/>
  <c r="K450" i="1"/>
  <c r="F451" i="1"/>
  <c r="G451" i="1"/>
  <c r="H451" i="1"/>
  <c r="I451" i="1"/>
  <c r="J451" i="1"/>
  <c r="K451" i="1"/>
  <c r="F437" i="1"/>
  <c r="G437" i="1"/>
  <c r="H437" i="1"/>
  <c r="I437" i="1"/>
  <c r="J437" i="1"/>
  <c r="K437" i="1"/>
  <c r="F454" i="1"/>
  <c r="G454" i="1"/>
  <c r="H454" i="1"/>
  <c r="I454" i="1"/>
  <c r="J454" i="1"/>
  <c r="K454" i="1"/>
  <c r="F435" i="1"/>
  <c r="G435" i="1"/>
  <c r="H435" i="1"/>
  <c r="I435" i="1"/>
  <c r="J435" i="1"/>
  <c r="K435" i="1"/>
  <c r="F438" i="1"/>
  <c r="G438" i="1"/>
  <c r="H438" i="1"/>
  <c r="I438" i="1"/>
  <c r="J438" i="1"/>
  <c r="K438" i="1"/>
  <c r="F441" i="1"/>
  <c r="G441" i="1"/>
  <c r="H441" i="1"/>
  <c r="I441" i="1"/>
  <c r="J441" i="1"/>
  <c r="K441" i="1"/>
  <c r="F458" i="1"/>
  <c r="G458" i="1"/>
  <c r="H458" i="1"/>
  <c r="I458" i="1"/>
  <c r="J458" i="1"/>
  <c r="K458" i="1"/>
  <c r="F459" i="1"/>
  <c r="G459" i="1"/>
  <c r="H459" i="1"/>
  <c r="I459" i="1"/>
  <c r="J459" i="1"/>
  <c r="K459" i="1"/>
  <c r="F460" i="1"/>
  <c r="G460" i="1"/>
  <c r="H460" i="1"/>
  <c r="I460" i="1"/>
  <c r="J460" i="1"/>
  <c r="K460" i="1"/>
  <c r="F462" i="1"/>
  <c r="G462" i="1"/>
  <c r="H462" i="1"/>
  <c r="I462" i="1"/>
  <c r="J462" i="1"/>
  <c r="K462" i="1"/>
  <c r="F463" i="1"/>
  <c r="G463" i="1"/>
  <c r="H463" i="1"/>
  <c r="I463" i="1"/>
  <c r="J463" i="1"/>
  <c r="K463" i="1"/>
  <c r="F439" i="1"/>
  <c r="G439" i="1"/>
  <c r="H439" i="1"/>
  <c r="I439" i="1"/>
  <c r="J439" i="1"/>
  <c r="K439" i="1"/>
  <c r="F464" i="1"/>
  <c r="G464" i="1"/>
  <c r="H464" i="1"/>
  <c r="I464" i="1"/>
  <c r="J464" i="1"/>
  <c r="K464" i="1"/>
  <c r="F465" i="1"/>
  <c r="G465" i="1"/>
  <c r="H465" i="1"/>
  <c r="I465" i="1"/>
  <c r="J465" i="1"/>
  <c r="K465" i="1"/>
  <c r="F444" i="1"/>
  <c r="G444" i="1"/>
  <c r="H444" i="1"/>
  <c r="I444" i="1"/>
  <c r="J444" i="1"/>
  <c r="K444" i="1"/>
  <c r="F466" i="1"/>
  <c r="G466" i="1"/>
  <c r="H466" i="1"/>
  <c r="I466" i="1"/>
  <c r="J466" i="1"/>
  <c r="K466" i="1"/>
  <c r="F467" i="1"/>
  <c r="G467" i="1"/>
  <c r="H467" i="1"/>
  <c r="I467" i="1"/>
  <c r="J467" i="1"/>
  <c r="K467" i="1"/>
  <c r="F469" i="1"/>
  <c r="G469" i="1"/>
  <c r="H469" i="1"/>
  <c r="I469" i="1"/>
  <c r="J469" i="1"/>
  <c r="K469" i="1"/>
  <c r="F470" i="1"/>
  <c r="G470" i="1"/>
  <c r="H470" i="1"/>
  <c r="I470" i="1"/>
  <c r="J470" i="1"/>
  <c r="K470" i="1"/>
  <c r="F471" i="1"/>
  <c r="G471" i="1"/>
  <c r="H471" i="1"/>
  <c r="I471" i="1"/>
  <c r="J471" i="1"/>
  <c r="K471" i="1"/>
  <c r="F443" i="1"/>
  <c r="G443" i="1"/>
  <c r="H443" i="1"/>
  <c r="I443" i="1"/>
  <c r="J443" i="1"/>
  <c r="K443" i="1"/>
  <c r="F472" i="1"/>
  <c r="G472" i="1"/>
  <c r="H472" i="1"/>
  <c r="I472" i="1"/>
  <c r="J472" i="1"/>
  <c r="K472" i="1"/>
  <c r="F473" i="1"/>
  <c r="G473" i="1"/>
  <c r="H473" i="1"/>
  <c r="I473" i="1"/>
  <c r="J473" i="1"/>
  <c r="K473" i="1"/>
  <c r="F453" i="1"/>
  <c r="G453" i="1"/>
  <c r="H453" i="1"/>
  <c r="I453" i="1"/>
  <c r="J453" i="1"/>
  <c r="K453" i="1"/>
  <c r="F474" i="1"/>
  <c r="G474" i="1"/>
  <c r="H474" i="1"/>
  <c r="I474" i="1"/>
  <c r="J474" i="1"/>
  <c r="K474" i="1"/>
  <c r="F475" i="1"/>
  <c r="G475" i="1"/>
  <c r="H475" i="1"/>
  <c r="I475" i="1"/>
  <c r="J475" i="1"/>
  <c r="K475" i="1"/>
  <c r="F476" i="1"/>
  <c r="G476" i="1"/>
  <c r="H476" i="1"/>
  <c r="I476" i="1"/>
  <c r="J476" i="1"/>
  <c r="K476" i="1"/>
  <c r="F477" i="1"/>
  <c r="G477" i="1"/>
  <c r="H477" i="1"/>
  <c r="I477" i="1"/>
  <c r="J477" i="1"/>
  <c r="K477" i="1"/>
  <c r="F478" i="1"/>
  <c r="G478" i="1"/>
  <c r="H478" i="1"/>
  <c r="I478" i="1"/>
  <c r="J478" i="1"/>
  <c r="K478" i="1"/>
  <c r="F452" i="1"/>
  <c r="G452" i="1"/>
  <c r="H452" i="1"/>
  <c r="I452" i="1"/>
  <c r="J452" i="1"/>
  <c r="K452" i="1"/>
  <c r="F479" i="1"/>
  <c r="G479" i="1"/>
  <c r="H479" i="1"/>
  <c r="I479" i="1"/>
  <c r="J479" i="1"/>
  <c r="K479" i="1"/>
  <c r="F455" i="1"/>
  <c r="G455" i="1"/>
  <c r="H455" i="1"/>
  <c r="I455" i="1"/>
  <c r="J455" i="1"/>
  <c r="K455" i="1"/>
  <c r="F480" i="1"/>
  <c r="G480" i="1"/>
  <c r="H480" i="1"/>
  <c r="I480" i="1"/>
  <c r="J480" i="1"/>
  <c r="K480" i="1"/>
  <c r="F481" i="1"/>
  <c r="G481" i="1"/>
  <c r="H481" i="1"/>
  <c r="I481" i="1"/>
  <c r="J481" i="1"/>
  <c r="K481" i="1"/>
  <c r="F447" i="1"/>
  <c r="G447" i="1"/>
  <c r="H447" i="1"/>
  <c r="I447" i="1"/>
  <c r="J447" i="1"/>
  <c r="K447" i="1"/>
  <c r="F482" i="1"/>
  <c r="G482" i="1"/>
  <c r="H482" i="1"/>
  <c r="I482" i="1"/>
  <c r="J482" i="1"/>
  <c r="K482" i="1"/>
  <c r="F448" i="1"/>
  <c r="G448" i="1"/>
  <c r="H448" i="1"/>
  <c r="I448" i="1"/>
  <c r="J448" i="1"/>
  <c r="K448" i="1"/>
  <c r="F483" i="1"/>
  <c r="G483" i="1"/>
  <c r="H483" i="1"/>
  <c r="I483" i="1"/>
  <c r="J483" i="1"/>
  <c r="K483" i="1"/>
  <c r="F484" i="1"/>
  <c r="G484" i="1"/>
  <c r="H484" i="1"/>
  <c r="I484" i="1"/>
  <c r="J484" i="1"/>
  <c r="K484" i="1"/>
  <c r="F485" i="1"/>
  <c r="G485" i="1"/>
  <c r="H485" i="1"/>
  <c r="I485" i="1"/>
  <c r="J485" i="1"/>
  <c r="K485" i="1"/>
  <c r="F457" i="1"/>
  <c r="G457" i="1"/>
  <c r="H457" i="1"/>
  <c r="I457" i="1"/>
  <c r="J457" i="1"/>
  <c r="K457" i="1"/>
  <c r="F486" i="1"/>
  <c r="G486" i="1"/>
  <c r="H486" i="1"/>
  <c r="I486" i="1"/>
  <c r="J486" i="1"/>
  <c r="K486" i="1"/>
  <c r="F487" i="1"/>
  <c r="G487" i="1"/>
  <c r="H487" i="1"/>
  <c r="I487" i="1"/>
  <c r="J487" i="1"/>
  <c r="K487" i="1"/>
  <c r="F488" i="1"/>
  <c r="G488" i="1"/>
  <c r="H488" i="1"/>
  <c r="I488" i="1"/>
  <c r="J488" i="1"/>
  <c r="K488" i="1"/>
  <c r="F456" i="1"/>
  <c r="G456" i="1"/>
  <c r="H456" i="1"/>
  <c r="I456" i="1"/>
  <c r="J456" i="1"/>
  <c r="K456" i="1"/>
  <c r="F489" i="1"/>
  <c r="G489" i="1"/>
  <c r="H489" i="1"/>
  <c r="I489" i="1"/>
  <c r="J489" i="1"/>
  <c r="K489" i="1"/>
  <c r="F490" i="1"/>
  <c r="G490" i="1"/>
  <c r="H490" i="1"/>
  <c r="I490" i="1"/>
  <c r="J490" i="1"/>
  <c r="K490" i="1"/>
  <c r="F491" i="1"/>
  <c r="G491" i="1"/>
  <c r="H491" i="1"/>
  <c r="I491" i="1"/>
  <c r="J491" i="1"/>
  <c r="K491" i="1"/>
  <c r="F492" i="1"/>
  <c r="G492" i="1"/>
  <c r="H492" i="1"/>
  <c r="I492" i="1"/>
  <c r="J492" i="1"/>
  <c r="K492" i="1"/>
  <c r="F493" i="1"/>
  <c r="G493" i="1"/>
  <c r="H493" i="1"/>
  <c r="I493" i="1"/>
  <c r="J493" i="1"/>
  <c r="K493" i="1"/>
  <c r="F494" i="1"/>
  <c r="G494" i="1"/>
  <c r="H494" i="1"/>
  <c r="I494" i="1"/>
  <c r="J494" i="1"/>
  <c r="K494" i="1"/>
  <c r="F495" i="1"/>
  <c r="G495" i="1"/>
  <c r="H495" i="1"/>
  <c r="I495" i="1"/>
  <c r="J495" i="1"/>
  <c r="K495" i="1"/>
  <c r="F496" i="1"/>
  <c r="G496" i="1"/>
  <c r="H496" i="1"/>
  <c r="I496" i="1"/>
  <c r="J496" i="1"/>
  <c r="K496" i="1"/>
  <c r="F461" i="1"/>
  <c r="G461" i="1"/>
  <c r="H461" i="1"/>
  <c r="I461" i="1"/>
  <c r="J461" i="1"/>
  <c r="K461" i="1"/>
  <c r="F497" i="1"/>
  <c r="G497" i="1"/>
  <c r="H497" i="1"/>
  <c r="I497" i="1"/>
  <c r="J497" i="1"/>
  <c r="K497" i="1"/>
  <c r="F498" i="1"/>
  <c r="G498" i="1"/>
  <c r="H498" i="1"/>
  <c r="I498" i="1"/>
  <c r="J498" i="1"/>
  <c r="K498" i="1"/>
  <c r="F499" i="1"/>
  <c r="G499" i="1"/>
  <c r="H499" i="1"/>
  <c r="I499" i="1"/>
  <c r="J499" i="1"/>
  <c r="K499" i="1"/>
  <c r="F500" i="1"/>
  <c r="G500" i="1"/>
  <c r="H500" i="1"/>
  <c r="I500" i="1"/>
  <c r="J500" i="1"/>
  <c r="K500" i="1"/>
  <c r="F501" i="1"/>
  <c r="G501" i="1"/>
  <c r="H501" i="1"/>
  <c r="I501" i="1"/>
  <c r="J501" i="1"/>
  <c r="K501" i="1"/>
  <c r="F468" i="1"/>
  <c r="G468" i="1"/>
  <c r="H468" i="1"/>
  <c r="I468" i="1"/>
  <c r="J468" i="1"/>
  <c r="K468" i="1"/>
  <c r="F502" i="1"/>
  <c r="G502" i="1"/>
  <c r="H502" i="1"/>
  <c r="I502" i="1"/>
  <c r="J502" i="1"/>
  <c r="K502" i="1"/>
  <c r="F503" i="1"/>
  <c r="G503" i="1"/>
  <c r="H503" i="1"/>
  <c r="I503" i="1"/>
  <c r="J503" i="1"/>
  <c r="K503" i="1"/>
  <c r="F504" i="1"/>
  <c r="G504" i="1"/>
  <c r="H504" i="1"/>
  <c r="I504" i="1"/>
  <c r="J504" i="1"/>
  <c r="K504" i="1"/>
  <c r="F505" i="1"/>
  <c r="G505" i="1"/>
  <c r="H505" i="1"/>
  <c r="I505" i="1"/>
  <c r="J505" i="1"/>
  <c r="K505" i="1"/>
  <c r="F506" i="1"/>
  <c r="G506" i="1"/>
  <c r="H506" i="1"/>
  <c r="I506" i="1"/>
  <c r="J506" i="1"/>
  <c r="K506" i="1"/>
  <c r="F507" i="1"/>
  <c r="G507" i="1"/>
  <c r="H507" i="1"/>
  <c r="I507" i="1"/>
  <c r="J507" i="1"/>
  <c r="K507" i="1"/>
  <c r="F508" i="1"/>
  <c r="G508" i="1"/>
  <c r="H508" i="1"/>
  <c r="I508" i="1"/>
  <c r="J508" i="1"/>
  <c r="K508" i="1"/>
  <c r="F509" i="1"/>
  <c r="G509" i="1"/>
  <c r="H509" i="1"/>
  <c r="I509" i="1"/>
  <c r="J509" i="1"/>
  <c r="K509" i="1"/>
  <c r="F510" i="1"/>
  <c r="G510" i="1"/>
  <c r="H510" i="1"/>
  <c r="I510" i="1"/>
  <c r="J510" i="1"/>
  <c r="K510" i="1"/>
  <c r="F511" i="1"/>
  <c r="G511" i="1"/>
  <c r="H511" i="1"/>
  <c r="I511" i="1"/>
  <c r="J511" i="1"/>
  <c r="K511" i="1"/>
  <c r="F512" i="1"/>
  <c r="G512" i="1"/>
  <c r="H512" i="1"/>
  <c r="I512" i="1"/>
  <c r="J512" i="1"/>
  <c r="K512" i="1"/>
  <c r="F513" i="1"/>
  <c r="G513" i="1"/>
  <c r="H513" i="1"/>
  <c r="I513" i="1"/>
  <c r="J513" i="1"/>
  <c r="K513" i="1"/>
  <c r="F514" i="1"/>
  <c r="G514" i="1"/>
  <c r="H514" i="1"/>
  <c r="I514" i="1"/>
  <c r="J514" i="1"/>
  <c r="K514" i="1"/>
  <c r="F515" i="1"/>
  <c r="G515" i="1"/>
  <c r="H515" i="1"/>
  <c r="I515" i="1"/>
  <c r="J515" i="1"/>
  <c r="K515" i="1"/>
  <c r="F519" i="1"/>
  <c r="G519" i="1"/>
  <c r="H519" i="1"/>
  <c r="I519" i="1"/>
  <c r="J519" i="1"/>
  <c r="K519" i="1"/>
  <c r="F516" i="1"/>
  <c r="G516" i="1"/>
  <c r="H516" i="1"/>
  <c r="I516" i="1"/>
  <c r="J516" i="1"/>
  <c r="K516" i="1"/>
  <c r="F518" i="1"/>
  <c r="G518" i="1"/>
  <c r="H518" i="1"/>
  <c r="I518" i="1"/>
  <c r="J518" i="1"/>
  <c r="K518" i="1"/>
  <c r="F540" i="1"/>
  <c r="G540" i="1"/>
  <c r="H540" i="1"/>
  <c r="I540" i="1"/>
  <c r="J540" i="1"/>
  <c r="K540" i="1"/>
  <c r="F517" i="1"/>
  <c r="G517" i="1"/>
  <c r="H517" i="1"/>
  <c r="I517" i="1"/>
  <c r="J517" i="1"/>
  <c r="K517" i="1"/>
  <c r="F521" i="1"/>
  <c r="G521" i="1"/>
  <c r="H521" i="1"/>
  <c r="I521" i="1"/>
  <c r="J521" i="1"/>
  <c r="K521" i="1"/>
  <c r="F520" i="1"/>
  <c r="G520" i="1"/>
  <c r="H520" i="1"/>
  <c r="I520" i="1"/>
  <c r="J520" i="1"/>
  <c r="K520" i="1"/>
  <c r="F523" i="1"/>
  <c r="G523" i="1"/>
  <c r="H523" i="1"/>
  <c r="I523" i="1"/>
  <c r="J523" i="1"/>
  <c r="K523" i="1"/>
  <c r="F541" i="1"/>
  <c r="G541" i="1"/>
  <c r="H541" i="1"/>
  <c r="I541" i="1"/>
  <c r="J541" i="1"/>
  <c r="K541" i="1"/>
  <c r="F525" i="1"/>
  <c r="G525" i="1"/>
  <c r="H525" i="1"/>
  <c r="I525" i="1"/>
  <c r="J525" i="1"/>
  <c r="K525" i="1"/>
  <c r="F542" i="1"/>
  <c r="G542" i="1"/>
  <c r="H542" i="1"/>
  <c r="I542" i="1"/>
  <c r="J542" i="1"/>
  <c r="K542" i="1"/>
  <c r="F522" i="1"/>
  <c r="G522" i="1"/>
  <c r="H522" i="1"/>
  <c r="I522" i="1"/>
  <c r="J522" i="1"/>
  <c r="K522" i="1"/>
  <c r="F524" i="1"/>
  <c r="G524" i="1"/>
  <c r="H524" i="1"/>
  <c r="I524" i="1"/>
  <c r="J524" i="1"/>
  <c r="K524" i="1"/>
  <c r="F526" i="1"/>
  <c r="G526" i="1"/>
  <c r="H526" i="1"/>
  <c r="I526" i="1"/>
  <c r="J526" i="1"/>
  <c r="K526" i="1"/>
  <c r="F527" i="1"/>
  <c r="G527" i="1"/>
  <c r="H527" i="1"/>
  <c r="I527" i="1"/>
  <c r="J527" i="1"/>
  <c r="K527" i="1"/>
  <c r="F533" i="1"/>
  <c r="G533" i="1"/>
  <c r="H533" i="1"/>
  <c r="I533" i="1"/>
  <c r="J533" i="1"/>
  <c r="K533" i="1"/>
  <c r="F528" i="1"/>
  <c r="G528" i="1"/>
  <c r="H528" i="1"/>
  <c r="I528" i="1"/>
  <c r="J528" i="1"/>
  <c r="K528" i="1"/>
  <c r="F532" i="1"/>
  <c r="G532" i="1"/>
  <c r="H532" i="1"/>
  <c r="I532" i="1"/>
  <c r="J532" i="1"/>
  <c r="K532" i="1"/>
  <c r="F530" i="1"/>
  <c r="G530" i="1"/>
  <c r="H530" i="1"/>
  <c r="I530" i="1"/>
  <c r="J530" i="1"/>
  <c r="K530" i="1"/>
  <c r="F529" i="1"/>
  <c r="G529" i="1"/>
  <c r="H529" i="1"/>
  <c r="I529" i="1"/>
  <c r="J529" i="1"/>
  <c r="K529" i="1"/>
  <c r="F531" i="1"/>
  <c r="G531" i="1"/>
  <c r="H531" i="1"/>
  <c r="I531" i="1"/>
  <c r="J531" i="1"/>
  <c r="K531" i="1"/>
  <c r="F534" i="1"/>
  <c r="G534" i="1"/>
  <c r="H534" i="1"/>
  <c r="I534" i="1"/>
  <c r="J534" i="1"/>
  <c r="K534" i="1"/>
  <c r="F547" i="1"/>
  <c r="G547" i="1"/>
  <c r="H547" i="1"/>
  <c r="I547" i="1"/>
  <c r="J547" i="1"/>
  <c r="K547" i="1"/>
  <c r="F535" i="1"/>
  <c r="G535" i="1"/>
  <c r="H535" i="1"/>
  <c r="I535" i="1"/>
  <c r="J535" i="1"/>
  <c r="K535" i="1"/>
  <c r="F537" i="1"/>
  <c r="G537" i="1"/>
  <c r="H537" i="1"/>
  <c r="I537" i="1"/>
  <c r="J537" i="1"/>
  <c r="K537" i="1"/>
  <c r="F538" i="1"/>
  <c r="G538" i="1"/>
  <c r="H538" i="1"/>
  <c r="I538" i="1"/>
  <c r="J538" i="1"/>
  <c r="K538" i="1"/>
  <c r="F539" i="1"/>
  <c r="G539" i="1"/>
  <c r="H539" i="1"/>
  <c r="I539" i="1"/>
  <c r="J539" i="1"/>
  <c r="K539" i="1"/>
  <c r="F548" i="1"/>
  <c r="G548" i="1"/>
  <c r="H548" i="1"/>
  <c r="I548" i="1"/>
  <c r="J548" i="1"/>
  <c r="K548" i="1"/>
  <c r="F536" i="1"/>
  <c r="G536" i="1"/>
  <c r="H536" i="1"/>
  <c r="I536" i="1"/>
  <c r="J536" i="1"/>
  <c r="K536" i="1"/>
  <c r="F543" i="1"/>
  <c r="G543" i="1"/>
  <c r="H543" i="1"/>
  <c r="I543" i="1"/>
  <c r="J543" i="1"/>
  <c r="K543" i="1"/>
  <c r="F544" i="1"/>
  <c r="G544" i="1"/>
  <c r="H544" i="1"/>
  <c r="I544" i="1"/>
  <c r="J544" i="1"/>
  <c r="K544" i="1"/>
  <c r="F552" i="1"/>
  <c r="G552" i="1"/>
  <c r="H552" i="1"/>
  <c r="I552" i="1"/>
  <c r="J552" i="1"/>
  <c r="K552" i="1"/>
  <c r="F545" i="1"/>
  <c r="G545" i="1"/>
  <c r="H545" i="1"/>
  <c r="I545" i="1"/>
  <c r="J545" i="1"/>
  <c r="K545" i="1"/>
  <c r="F549" i="1"/>
  <c r="G549" i="1"/>
  <c r="H549" i="1"/>
  <c r="I549" i="1"/>
  <c r="J549" i="1"/>
  <c r="K549" i="1"/>
  <c r="F546" i="1"/>
  <c r="G546" i="1"/>
  <c r="H546" i="1"/>
  <c r="I546" i="1"/>
  <c r="J546" i="1"/>
  <c r="K546" i="1"/>
  <c r="F554" i="1"/>
  <c r="G554" i="1"/>
  <c r="H554" i="1"/>
  <c r="I554" i="1"/>
  <c r="J554" i="1"/>
  <c r="K554" i="1"/>
  <c r="F551" i="1"/>
  <c r="G551" i="1"/>
  <c r="H551" i="1"/>
  <c r="I551" i="1"/>
  <c r="J551" i="1"/>
  <c r="K551" i="1"/>
  <c r="F550" i="1"/>
  <c r="G550" i="1"/>
  <c r="H550" i="1"/>
  <c r="I550" i="1"/>
  <c r="J550" i="1"/>
  <c r="K550" i="1"/>
  <c r="F555" i="1"/>
  <c r="G555" i="1"/>
  <c r="H555" i="1"/>
  <c r="I555" i="1"/>
  <c r="J555" i="1"/>
  <c r="K555" i="1"/>
  <c r="F556" i="1"/>
  <c r="G556" i="1"/>
  <c r="H556" i="1"/>
  <c r="I556" i="1"/>
  <c r="J556" i="1"/>
  <c r="K556" i="1"/>
  <c r="F557" i="1"/>
  <c r="G557" i="1"/>
  <c r="H557" i="1"/>
  <c r="I557" i="1"/>
  <c r="J557" i="1"/>
  <c r="K557" i="1"/>
  <c r="F558" i="1"/>
  <c r="G558" i="1"/>
  <c r="H558" i="1"/>
  <c r="I558" i="1"/>
  <c r="J558" i="1"/>
  <c r="K558" i="1"/>
  <c r="F559" i="1"/>
  <c r="G559" i="1"/>
  <c r="H559" i="1"/>
  <c r="I559" i="1"/>
  <c r="J559" i="1"/>
  <c r="K559" i="1"/>
  <c r="F560" i="1"/>
  <c r="G560" i="1"/>
  <c r="H560" i="1"/>
  <c r="I560" i="1"/>
  <c r="J560" i="1"/>
  <c r="K560" i="1"/>
  <c r="F563" i="1"/>
  <c r="G563" i="1"/>
  <c r="H563" i="1"/>
  <c r="I563" i="1"/>
  <c r="J563" i="1"/>
  <c r="K563" i="1"/>
  <c r="F564" i="1"/>
  <c r="G564" i="1"/>
  <c r="H564" i="1"/>
  <c r="I564" i="1"/>
  <c r="J564" i="1"/>
  <c r="K564" i="1"/>
  <c r="F562" i="1"/>
  <c r="G562" i="1"/>
  <c r="H562" i="1"/>
  <c r="I562" i="1"/>
  <c r="J562" i="1"/>
  <c r="K562" i="1"/>
  <c r="F565" i="1"/>
  <c r="G565" i="1"/>
  <c r="H565" i="1"/>
  <c r="I565" i="1"/>
  <c r="J565" i="1"/>
  <c r="K565" i="1"/>
  <c r="F566" i="1"/>
  <c r="G566" i="1"/>
  <c r="H566" i="1"/>
  <c r="I566" i="1"/>
  <c r="J566" i="1"/>
  <c r="K566" i="1"/>
  <c r="F553" i="1"/>
  <c r="G553" i="1"/>
  <c r="H553" i="1"/>
  <c r="I553" i="1"/>
  <c r="J553" i="1"/>
  <c r="K553" i="1"/>
  <c r="F569" i="1"/>
  <c r="G569" i="1"/>
  <c r="H569" i="1"/>
  <c r="I569" i="1"/>
  <c r="J569" i="1"/>
  <c r="K569" i="1"/>
  <c r="F570" i="1"/>
  <c r="G570" i="1"/>
  <c r="H570" i="1"/>
  <c r="I570" i="1"/>
  <c r="J570" i="1"/>
  <c r="K570" i="1"/>
  <c r="F571" i="1"/>
  <c r="G571" i="1"/>
  <c r="H571" i="1"/>
  <c r="I571" i="1"/>
  <c r="J571" i="1"/>
  <c r="K571" i="1"/>
  <c r="F561" i="1"/>
  <c r="G561" i="1"/>
  <c r="H561" i="1"/>
  <c r="I561" i="1"/>
  <c r="J561" i="1"/>
  <c r="K561" i="1"/>
  <c r="F573" i="1"/>
  <c r="G573" i="1"/>
  <c r="H573" i="1"/>
  <c r="I573" i="1"/>
  <c r="J573" i="1"/>
  <c r="K573" i="1"/>
  <c r="F574" i="1"/>
  <c r="G574" i="1"/>
  <c r="H574" i="1"/>
  <c r="I574" i="1"/>
  <c r="J574" i="1"/>
  <c r="K574" i="1"/>
  <c r="F575" i="1"/>
  <c r="G575" i="1"/>
  <c r="H575" i="1"/>
  <c r="I575" i="1"/>
  <c r="J575" i="1"/>
  <c r="K575" i="1"/>
  <c r="F576" i="1"/>
  <c r="G576" i="1"/>
  <c r="H576" i="1"/>
  <c r="I576" i="1"/>
  <c r="J576" i="1"/>
  <c r="K576" i="1"/>
  <c r="F577" i="1"/>
  <c r="G577" i="1"/>
  <c r="H577" i="1"/>
  <c r="I577" i="1"/>
  <c r="J577" i="1"/>
  <c r="K577" i="1"/>
  <c r="F578" i="1"/>
  <c r="G578" i="1"/>
  <c r="H578" i="1"/>
  <c r="I578" i="1"/>
  <c r="J578" i="1"/>
  <c r="K578" i="1"/>
  <c r="F579" i="1"/>
  <c r="G579" i="1"/>
  <c r="H579" i="1"/>
  <c r="I579" i="1"/>
  <c r="J579" i="1"/>
  <c r="K579" i="1"/>
  <c r="F580" i="1"/>
  <c r="G580" i="1"/>
  <c r="H580" i="1"/>
  <c r="I580" i="1"/>
  <c r="J580" i="1"/>
  <c r="K580" i="1"/>
  <c r="F581" i="1"/>
  <c r="G581" i="1"/>
  <c r="H581" i="1"/>
  <c r="I581" i="1"/>
  <c r="J581" i="1"/>
  <c r="K581" i="1"/>
  <c r="F572" i="1"/>
  <c r="G572" i="1"/>
  <c r="H572" i="1"/>
  <c r="I572" i="1"/>
  <c r="J572" i="1"/>
  <c r="K572" i="1"/>
  <c r="F567" i="1"/>
  <c r="G567" i="1"/>
  <c r="H567" i="1"/>
  <c r="I567" i="1"/>
  <c r="J567" i="1"/>
  <c r="K567" i="1"/>
  <c r="F582" i="1"/>
  <c r="G582" i="1"/>
  <c r="H582" i="1"/>
  <c r="I582" i="1"/>
  <c r="J582" i="1"/>
  <c r="K582" i="1"/>
  <c r="F583" i="1"/>
  <c r="G583" i="1"/>
  <c r="H583" i="1"/>
  <c r="I583" i="1"/>
  <c r="J583" i="1"/>
  <c r="K583" i="1"/>
  <c r="F584" i="1"/>
  <c r="G584" i="1"/>
  <c r="H584" i="1"/>
  <c r="I584" i="1"/>
  <c r="J584" i="1"/>
  <c r="K584" i="1"/>
  <c r="F585" i="1"/>
  <c r="G585" i="1"/>
  <c r="H585" i="1"/>
  <c r="I585" i="1"/>
  <c r="J585" i="1"/>
  <c r="K585" i="1"/>
  <c r="F586" i="1"/>
  <c r="G586" i="1"/>
  <c r="H586" i="1"/>
  <c r="I586" i="1"/>
  <c r="J586" i="1"/>
  <c r="K586" i="1"/>
  <c r="F587" i="1"/>
  <c r="G587" i="1"/>
  <c r="H587" i="1"/>
  <c r="I587" i="1"/>
  <c r="J587" i="1"/>
  <c r="K587" i="1"/>
  <c r="F588" i="1"/>
  <c r="G588" i="1"/>
  <c r="H588" i="1"/>
  <c r="I588" i="1"/>
  <c r="J588" i="1"/>
  <c r="K588" i="1"/>
  <c r="F589" i="1"/>
  <c r="G589" i="1"/>
  <c r="H589" i="1"/>
  <c r="I589" i="1"/>
  <c r="J589" i="1"/>
  <c r="K589" i="1"/>
  <c r="F590" i="1"/>
  <c r="G590" i="1"/>
  <c r="H590" i="1"/>
  <c r="I590" i="1"/>
  <c r="J590" i="1"/>
  <c r="K590" i="1"/>
  <c r="F591" i="1"/>
  <c r="G591" i="1"/>
  <c r="H591" i="1"/>
  <c r="I591" i="1"/>
  <c r="J591" i="1"/>
  <c r="K591" i="1"/>
  <c r="F568" i="1"/>
  <c r="G568" i="1"/>
  <c r="H568" i="1"/>
  <c r="I568" i="1"/>
  <c r="J568" i="1"/>
  <c r="K568" i="1"/>
  <c r="F594" i="1"/>
  <c r="G594" i="1"/>
  <c r="H594" i="1"/>
  <c r="I594" i="1"/>
  <c r="J594" i="1"/>
  <c r="K594" i="1"/>
  <c r="F595" i="1"/>
  <c r="G595" i="1"/>
  <c r="H595" i="1"/>
  <c r="I595" i="1"/>
  <c r="J595" i="1"/>
  <c r="K595" i="1"/>
  <c r="F596" i="1"/>
  <c r="G596" i="1"/>
  <c r="H596" i="1"/>
  <c r="I596" i="1"/>
  <c r="J596" i="1"/>
  <c r="K596" i="1"/>
  <c r="F597" i="1"/>
  <c r="G597" i="1"/>
  <c r="H597" i="1"/>
  <c r="I597" i="1"/>
  <c r="J597" i="1"/>
  <c r="K597" i="1"/>
  <c r="F598" i="1"/>
  <c r="G598" i="1"/>
  <c r="H598" i="1"/>
  <c r="I598" i="1"/>
  <c r="J598" i="1"/>
  <c r="K598" i="1"/>
  <c r="F599" i="1"/>
  <c r="G599" i="1"/>
  <c r="H599" i="1"/>
  <c r="I599" i="1"/>
  <c r="J599" i="1"/>
  <c r="K599" i="1"/>
  <c r="F601" i="1"/>
  <c r="G601" i="1"/>
  <c r="H601" i="1"/>
  <c r="I601" i="1"/>
  <c r="J601" i="1"/>
  <c r="K601" i="1"/>
  <c r="F602" i="1"/>
  <c r="G602" i="1"/>
  <c r="H602" i="1"/>
  <c r="I602" i="1"/>
  <c r="J602" i="1"/>
  <c r="K602" i="1"/>
  <c r="F603" i="1"/>
  <c r="G603" i="1"/>
  <c r="H603" i="1"/>
  <c r="I603" i="1"/>
  <c r="J603" i="1"/>
  <c r="K603" i="1"/>
  <c r="F604" i="1"/>
  <c r="G604" i="1"/>
  <c r="H604" i="1"/>
  <c r="I604" i="1"/>
  <c r="J604" i="1"/>
  <c r="K604" i="1"/>
  <c r="F605" i="1"/>
  <c r="G605" i="1"/>
  <c r="H605" i="1"/>
  <c r="I605" i="1"/>
  <c r="J605" i="1"/>
  <c r="K605" i="1"/>
  <c r="F606" i="1"/>
  <c r="G606" i="1"/>
  <c r="H606" i="1"/>
  <c r="I606" i="1"/>
  <c r="J606" i="1"/>
  <c r="K606" i="1"/>
  <c r="F607" i="1"/>
  <c r="G607" i="1"/>
  <c r="H607" i="1"/>
  <c r="I607" i="1"/>
  <c r="J607" i="1"/>
  <c r="K607" i="1"/>
  <c r="F608" i="1"/>
  <c r="G608" i="1"/>
  <c r="H608" i="1"/>
  <c r="I608" i="1"/>
  <c r="J608" i="1"/>
  <c r="K608" i="1"/>
  <c r="F609" i="1"/>
  <c r="G609" i="1"/>
  <c r="H609" i="1"/>
  <c r="I609" i="1"/>
  <c r="J609" i="1"/>
  <c r="K609" i="1"/>
  <c r="F592" i="1"/>
  <c r="G592" i="1"/>
  <c r="H592" i="1"/>
  <c r="I592" i="1"/>
  <c r="J592" i="1"/>
  <c r="K592" i="1"/>
  <c r="F610" i="1"/>
  <c r="G610" i="1"/>
  <c r="H610" i="1"/>
  <c r="I610" i="1"/>
  <c r="J610" i="1"/>
  <c r="K610" i="1"/>
  <c r="F611" i="1"/>
  <c r="G611" i="1"/>
  <c r="H611" i="1"/>
  <c r="I611" i="1"/>
  <c r="J611" i="1"/>
  <c r="K611" i="1"/>
  <c r="F612" i="1"/>
  <c r="G612" i="1"/>
  <c r="H612" i="1"/>
  <c r="I612" i="1"/>
  <c r="J612" i="1"/>
  <c r="K612" i="1"/>
  <c r="F614" i="1"/>
  <c r="G614" i="1"/>
  <c r="H614" i="1"/>
  <c r="I614" i="1"/>
  <c r="J614" i="1"/>
  <c r="K614" i="1"/>
  <c r="F615" i="1"/>
  <c r="G615" i="1"/>
  <c r="H615" i="1"/>
  <c r="I615" i="1"/>
  <c r="J615" i="1"/>
  <c r="K615" i="1"/>
  <c r="F616" i="1"/>
  <c r="G616" i="1"/>
  <c r="H616" i="1"/>
  <c r="I616" i="1"/>
  <c r="J616" i="1"/>
  <c r="K616" i="1"/>
  <c r="F613" i="1"/>
  <c r="G613" i="1"/>
  <c r="H613" i="1"/>
  <c r="I613" i="1"/>
  <c r="J613" i="1"/>
  <c r="K613" i="1"/>
  <c r="F617" i="1"/>
  <c r="G617" i="1"/>
  <c r="H617" i="1"/>
  <c r="I617" i="1"/>
  <c r="J617" i="1"/>
  <c r="K617" i="1"/>
  <c r="F593" i="1"/>
  <c r="G593" i="1"/>
  <c r="H593" i="1"/>
  <c r="I593" i="1"/>
  <c r="J593" i="1"/>
  <c r="K593" i="1"/>
  <c r="F618" i="1"/>
  <c r="G618" i="1"/>
  <c r="H618" i="1"/>
  <c r="I618" i="1"/>
  <c r="J618" i="1"/>
  <c r="K618" i="1"/>
  <c r="F600" i="1"/>
  <c r="G600" i="1"/>
  <c r="H600" i="1"/>
  <c r="I600" i="1"/>
  <c r="J600" i="1"/>
  <c r="K600" i="1"/>
  <c r="F619" i="1"/>
  <c r="G619" i="1"/>
  <c r="H619" i="1"/>
  <c r="I619" i="1"/>
  <c r="J619" i="1"/>
  <c r="K619" i="1"/>
  <c r="F620" i="1"/>
  <c r="G620" i="1"/>
  <c r="H620" i="1"/>
  <c r="I620" i="1"/>
  <c r="J620" i="1"/>
  <c r="K620" i="1"/>
  <c r="F621" i="1"/>
  <c r="G621" i="1"/>
  <c r="H621" i="1"/>
  <c r="I621" i="1"/>
  <c r="J621" i="1"/>
  <c r="K621" i="1"/>
  <c r="F622" i="1"/>
  <c r="G622" i="1"/>
  <c r="H622" i="1"/>
  <c r="I622" i="1"/>
  <c r="J622" i="1"/>
  <c r="K622" i="1"/>
  <c r="F623" i="1"/>
  <c r="G623" i="1"/>
  <c r="H623" i="1"/>
  <c r="I623" i="1"/>
  <c r="J623" i="1"/>
  <c r="K623" i="1"/>
  <c r="F624" i="1"/>
  <c r="G624" i="1"/>
  <c r="H624" i="1"/>
  <c r="I624" i="1"/>
  <c r="J624" i="1"/>
  <c r="K624" i="1"/>
  <c r="F625" i="1"/>
  <c r="G625" i="1"/>
  <c r="H625" i="1"/>
  <c r="I625" i="1"/>
  <c r="J625" i="1"/>
  <c r="K625" i="1"/>
  <c r="F627" i="1"/>
  <c r="G627" i="1"/>
  <c r="H627" i="1"/>
  <c r="I627" i="1"/>
  <c r="J627" i="1"/>
  <c r="K627" i="1"/>
  <c r="F635" i="1"/>
  <c r="G635" i="1"/>
  <c r="H635" i="1"/>
  <c r="I635" i="1"/>
  <c r="J635" i="1"/>
  <c r="K635" i="1"/>
  <c r="F626" i="1"/>
  <c r="G626" i="1"/>
  <c r="H626" i="1"/>
  <c r="I626" i="1"/>
  <c r="J626" i="1"/>
  <c r="K626" i="1"/>
  <c r="F628" i="1"/>
  <c r="G628" i="1"/>
  <c r="H628" i="1"/>
  <c r="I628" i="1"/>
  <c r="J628" i="1"/>
  <c r="K628" i="1"/>
  <c r="F629" i="1"/>
  <c r="G629" i="1"/>
  <c r="H629" i="1"/>
  <c r="I629" i="1"/>
  <c r="J629" i="1"/>
  <c r="K629" i="1"/>
  <c r="F630" i="1"/>
  <c r="G630" i="1"/>
  <c r="H630" i="1"/>
  <c r="I630" i="1"/>
  <c r="J630" i="1"/>
  <c r="K630" i="1"/>
  <c r="F638" i="1"/>
  <c r="G638" i="1"/>
  <c r="H638" i="1"/>
  <c r="I638" i="1"/>
  <c r="J638" i="1"/>
  <c r="K638" i="1"/>
  <c r="F639" i="1"/>
  <c r="G639" i="1"/>
  <c r="H639" i="1"/>
  <c r="I639" i="1"/>
  <c r="J639" i="1"/>
  <c r="K639" i="1"/>
  <c r="F640" i="1"/>
  <c r="G640" i="1"/>
  <c r="H640" i="1"/>
  <c r="I640" i="1"/>
  <c r="J640" i="1"/>
  <c r="K640" i="1"/>
  <c r="F642" i="1"/>
  <c r="G642" i="1"/>
  <c r="H642" i="1"/>
  <c r="I642" i="1"/>
  <c r="J642" i="1"/>
  <c r="K642" i="1"/>
  <c r="F644" i="1"/>
  <c r="G644" i="1"/>
  <c r="H644" i="1"/>
  <c r="I644" i="1"/>
  <c r="J644" i="1"/>
  <c r="K644" i="1"/>
  <c r="F631" i="1"/>
  <c r="G631" i="1"/>
  <c r="H631" i="1"/>
  <c r="I631" i="1"/>
  <c r="J631" i="1"/>
  <c r="K631" i="1"/>
  <c r="F645" i="1"/>
  <c r="G645" i="1"/>
  <c r="H645" i="1"/>
  <c r="I645" i="1"/>
  <c r="J645" i="1"/>
  <c r="K645" i="1"/>
  <c r="F646" i="1"/>
  <c r="G646" i="1"/>
  <c r="H646" i="1"/>
  <c r="I646" i="1"/>
  <c r="J646" i="1"/>
  <c r="K646" i="1"/>
  <c r="F632" i="1"/>
  <c r="G632" i="1"/>
  <c r="H632" i="1"/>
  <c r="I632" i="1"/>
  <c r="J632" i="1"/>
  <c r="K632" i="1"/>
  <c r="F648" i="1"/>
  <c r="G648" i="1"/>
  <c r="H648" i="1"/>
  <c r="I648" i="1"/>
  <c r="J648" i="1"/>
  <c r="K648" i="1"/>
  <c r="F649" i="1"/>
  <c r="G649" i="1"/>
  <c r="H649" i="1"/>
  <c r="I649" i="1"/>
  <c r="J649" i="1"/>
  <c r="K649" i="1"/>
  <c r="F633" i="1"/>
  <c r="G633" i="1"/>
  <c r="H633" i="1"/>
  <c r="I633" i="1"/>
  <c r="J633" i="1"/>
  <c r="K633" i="1"/>
  <c r="F636" i="1"/>
  <c r="G636" i="1"/>
  <c r="H636" i="1"/>
  <c r="I636" i="1"/>
  <c r="J636" i="1"/>
  <c r="K636" i="1"/>
  <c r="F634" i="1"/>
  <c r="G634" i="1"/>
  <c r="H634" i="1"/>
  <c r="I634" i="1"/>
  <c r="J634" i="1"/>
  <c r="K634" i="1"/>
  <c r="F637" i="1"/>
  <c r="G637" i="1"/>
  <c r="H637" i="1"/>
  <c r="I637" i="1"/>
  <c r="J637" i="1"/>
  <c r="K637" i="1"/>
  <c r="F641" i="1"/>
  <c r="G641" i="1"/>
  <c r="H641" i="1"/>
  <c r="I641" i="1"/>
  <c r="J641" i="1"/>
  <c r="K641" i="1"/>
  <c r="F647" i="1"/>
  <c r="G647" i="1"/>
  <c r="H647" i="1"/>
  <c r="I647" i="1"/>
  <c r="J647" i="1"/>
  <c r="K647" i="1"/>
  <c r="F654" i="1"/>
  <c r="G654" i="1"/>
  <c r="H654" i="1"/>
  <c r="I654" i="1"/>
  <c r="J654" i="1"/>
  <c r="K654" i="1"/>
  <c r="F655" i="1"/>
  <c r="G655" i="1"/>
  <c r="H655" i="1"/>
  <c r="I655" i="1"/>
  <c r="J655" i="1"/>
  <c r="K655" i="1"/>
  <c r="F657" i="1"/>
  <c r="G657" i="1"/>
  <c r="H657" i="1"/>
  <c r="I657" i="1"/>
  <c r="J657" i="1"/>
  <c r="K657" i="1"/>
  <c r="F643" i="1"/>
  <c r="G643" i="1"/>
  <c r="H643" i="1"/>
  <c r="I643" i="1"/>
  <c r="J643" i="1"/>
  <c r="K643" i="1"/>
  <c r="F658" i="1"/>
  <c r="G658" i="1"/>
  <c r="H658" i="1"/>
  <c r="I658" i="1"/>
  <c r="J658" i="1"/>
  <c r="K658" i="1"/>
  <c r="F659" i="1"/>
  <c r="G659" i="1"/>
  <c r="H659" i="1"/>
  <c r="I659" i="1"/>
  <c r="J659" i="1"/>
  <c r="K659" i="1"/>
  <c r="F651" i="1"/>
  <c r="G651" i="1"/>
  <c r="H651" i="1"/>
  <c r="I651" i="1"/>
  <c r="J651" i="1"/>
  <c r="K651" i="1"/>
  <c r="F650" i="1"/>
  <c r="G650" i="1"/>
  <c r="H650" i="1"/>
  <c r="I650" i="1"/>
  <c r="J650" i="1"/>
  <c r="K650" i="1"/>
  <c r="F661" i="1"/>
  <c r="G661" i="1"/>
  <c r="H661" i="1"/>
  <c r="I661" i="1"/>
  <c r="J661" i="1"/>
  <c r="K661" i="1"/>
  <c r="F662" i="1"/>
  <c r="G662" i="1"/>
  <c r="H662" i="1"/>
  <c r="I662" i="1"/>
  <c r="J662" i="1"/>
  <c r="K662" i="1"/>
  <c r="F663" i="1"/>
  <c r="G663" i="1"/>
  <c r="H663" i="1"/>
  <c r="I663" i="1"/>
  <c r="J663" i="1"/>
  <c r="K663" i="1"/>
  <c r="F653" i="1"/>
  <c r="G653" i="1"/>
  <c r="H653" i="1"/>
  <c r="I653" i="1"/>
  <c r="J653" i="1"/>
  <c r="K653" i="1"/>
  <c r="F664" i="1"/>
  <c r="G664" i="1"/>
  <c r="H664" i="1"/>
  <c r="I664" i="1"/>
  <c r="J664" i="1"/>
  <c r="K664" i="1"/>
  <c r="F652" i="1"/>
  <c r="G652" i="1"/>
  <c r="H652" i="1"/>
  <c r="I652" i="1"/>
  <c r="J652" i="1"/>
  <c r="K652" i="1"/>
  <c r="F666" i="1"/>
  <c r="G666" i="1"/>
  <c r="H666" i="1"/>
  <c r="I666" i="1"/>
  <c r="J666" i="1"/>
  <c r="K666" i="1"/>
  <c r="F656" i="1"/>
  <c r="G656" i="1"/>
  <c r="H656" i="1"/>
  <c r="I656" i="1"/>
  <c r="J656" i="1"/>
  <c r="K656" i="1"/>
  <c r="F667" i="1"/>
  <c r="G667" i="1"/>
  <c r="H667" i="1"/>
  <c r="I667" i="1"/>
  <c r="J667" i="1"/>
  <c r="K667" i="1"/>
  <c r="F668" i="1"/>
  <c r="G668" i="1"/>
  <c r="H668" i="1"/>
  <c r="I668" i="1"/>
  <c r="J668" i="1"/>
  <c r="K668" i="1"/>
  <c r="F669" i="1"/>
  <c r="G669" i="1"/>
  <c r="H669" i="1"/>
  <c r="I669" i="1"/>
  <c r="J669" i="1"/>
  <c r="K669" i="1"/>
  <c r="F670" i="1"/>
  <c r="G670" i="1"/>
  <c r="H670" i="1"/>
  <c r="I670" i="1"/>
  <c r="J670" i="1"/>
  <c r="K670" i="1"/>
  <c r="F671" i="1"/>
  <c r="G671" i="1"/>
  <c r="H671" i="1"/>
  <c r="I671" i="1"/>
  <c r="J671" i="1"/>
  <c r="K671" i="1"/>
  <c r="F672" i="1"/>
  <c r="G672" i="1"/>
  <c r="H672" i="1"/>
  <c r="I672" i="1"/>
  <c r="J672" i="1"/>
  <c r="K672" i="1"/>
  <c r="F660" i="1"/>
  <c r="G660" i="1"/>
  <c r="H660" i="1"/>
  <c r="I660" i="1"/>
  <c r="J660" i="1"/>
  <c r="K660" i="1"/>
  <c r="F674" i="1"/>
  <c r="G674" i="1"/>
  <c r="H674" i="1"/>
  <c r="I674" i="1"/>
  <c r="J674" i="1"/>
  <c r="K674" i="1"/>
  <c r="F676" i="1"/>
  <c r="G676" i="1"/>
  <c r="H676" i="1"/>
  <c r="I676" i="1"/>
  <c r="J676" i="1"/>
  <c r="K676" i="1"/>
  <c r="F677" i="1"/>
  <c r="G677" i="1"/>
  <c r="H677" i="1"/>
  <c r="I677" i="1"/>
  <c r="J677" i="1"/>
  <c r="K677" i="1"/>
  <c r="F678" i="1"/>
  <c r="G678" i="1"/>
  <c r="H678" i="1"/>
  <c r="I678" i="1"/>
  <c r="J678" i="1"/>
  <c r="K678" i="1"/>
  <c r="F679" i="1"/>
  <c r="G679" i="1"/>
  <c r="H679" i="1"/>
  <c r="I679" i="1"/>
  <c r="J679" i="1"/>
  <c r="K679" i="1"/>
  <c r="F680" i="1"/>
  <c r="G680" i="1"/>
  <c r="H680" i="1"/>
  <c r="I680" i="1"/>
  <c r="J680" i="1"/>
  <c r="K680" i="1"/>
  <c r="F681" i="1"/>
  <c r="G681" i="1"/>
  <c r="H681" i="1"/>
  <c r="I681" i="1"/>
  <c r="J681" i="1"/>
  <c r="K681" i="1"/>
  <c r="F682" i="1"/>
  <c r="G682" i="1"/>
  <c r="H682" i="1"/>
  <c r="I682" i="1"/>
  <c r="J682" i="1"/>
  <c r="K682" i="1"/>
  <c r="F665" i="1"/>
  <c r="G665" i="1"/>
  <c r="H665" i="1"/>
  <c r="I665" i="1"/>
  <c r="J665" i="1"/>
  <c r="K665" i="1"/>
  <c r="F684" i="1"/>
  <c r="G684" i="1"/>
  <c r="H684" i="1"/>
  <c r="I684" i="1"/>
  <c r="J684" i="1"/>
  <c r="K684" i="1"/>
  <c r="F685" i="1"/>
  <c r="G685" i="1"/>
  <c r="H685" i="1"/>
  <c r="I685" i="1"/>
  <c r="J685" i="1"/>
  <c r="K685" i="1"/>
  <c r="F687" i="1"/>
  <c r="G687" i="1"/>
  <c r="H687" i="1"/>
  <c r="I687" i="1"/>
  <c r="J687" i="1"/>
  <c r="K687" i="1"/>
  <c r="F688" i="1"/>
  <c r="G688" i="1"/>
  <c r="H688" i="1"/>
  <c r="I688" i="1"/>
  <c r="J688" i="1"/>
  <c r="K688" i="1"/>
  <c r="F689" i="1"/>
  <c r="G689" i="1"/>
  <c r="H689" i="1"/>
  <c r="I689" i="1"/>
  <c r="J689" i="1"/>
  <c r="K689" i="1"/>
  <c r="F690" i="1"/>
  <c r="G690" i="1"/>
  <c r="H690" i="1"/>
  <c r="I690" i="1"/>
  <c r="J690" i="1"/>
  <c r="K690" i="1"/>
  <c r="F673" i="1"/>
  <c r="G673" i="1"/>
  <c r="H673" i="1"/>
  <c r="I673" i="1"/>
  <c r="J673" i="1"/>
  <c r="K673" i="1"/>
  <c r="F691" i="1"/>
  <c r="G691" i="1"/>
  <c r="H691" i="1"/>
  <c r="I691" i="1"/>
  <c r="J691" i="1"/>
  <c r="K691" i="1"/>
  <c r="F692" i="1"/>
  <c r="G692" i="1"/>
  <c r="H692" i="1"/>
  <c r="I692" i="1"/>
  <c r="J692" i="1"/>
  <c r="K692" i="1"/>
  <c r="F675" i="1"/>
  <c r="G675" i="1"/>
  <c r="H675" i="1"/>
  <c r="I675" i="1"/>
  <c r="J675" i="1"/>
  <c r="K675" i="1"/>
  <c r="F693" i="1"/>
  <c r="G693" i="1"/>
  <c r="H693" i="1"/>
  <c r="I693" i="1"/>
  <c r="J693" i="1"/>
  <c r="K693" i="1"/>
  <c r="F694" i="1"/>
  <c r="G694" i="1"/>
  <c r="H694" i="1"/>
  <c r="I694" i="1"/>
  <c r="J694" i="1"/>
  <c r="K694" i="1"/>
  <c r="F695" i="1"/>
  <c r="G695" i="1"/>
  <c r="H695" i="1"/>
  <c r="I695" i="1"/>
  <c r="J695" i="1"/>
  <c r="K695" i="1"/>
  <c r="F696" i="1"/>
  <c r="G696" i="1"/>
  <c r="H696" i="1"/>
  <c r="I696" i="1"/>
  <c r="J696" i="1"/>
  <c r="K696" i="1"/>
  <c r="F697" i="1"/>
  <c r="G697" i="1"/>
  <c r="H697" i="1"/>
  <c r="I697" i="1"/>
  <c r="J697" i="1"/>
  <c r="K697" i="1"/>
  <c r="F698" i="1"/>
  <c r="G698" i="1"/>
  <c r="H698" i="1"/>
  <c r="I698" i="1"/>
  <c r="J698" i="1"/>
  <c r="K698" i="1"/>
  <c r="F699" i="1"/>
  <c r="G699" i="1"/>
  <c r="H699" i="1"/>
  <c r="I699" i="1"/>
  <c r="J699" i="1"/>
  <c r="K699" i="1"/>
  <c r="F700" i="1"/>
  <c r="G700" i="1"/>
  <c r="H700" i="1"/>
  <c r="I700" i="1"/>
  <c r="J700" i="1"/>
  <c r="K700" i="1"/>
  <c r="F701" i="1"/>
  <c r="G701" i="1"/>
  <c r="H701" i="1"/>
  <c r="I701" i="1"/>
  <c r="J701" i="1"/>
  <c r="K701" i="1"/>
  <c r="F702" i="1"/>
  <c r="G702" i="1"/>
  <c r="H702" i="1"/>
  <c r="I702" i="1"/>
  <c r="J702" i="1"/>
  <c r="K702" i="1"/>
  <c r="F703" i="1"/>
  <c r="G703" i="1"/>
  <c r="H703" i="1"/>
  <c r="I703" i="1"/>
  <c r="J703" i="1"/>
  <c r="K703" i="1"/>
  <c r="F704" i="1"/>
  <c r="G704" i="1"/>
  <c r="H704" i="1"/>
  <c r="I704" i="1"/>
  <c r="J704" i="1"/>
  <c r="K704" i="1"/>
  <c r="F683" i="1"/>
  <c r="G683" i="1"/>
  <c r="H683" i="1"/>
  <c r="I683" i="1"/>
  <c r="J683" i="1"/>
  <c r="K683" i="1"/>
  <c r="F705" i="1"/>
  <c r="G705" i="1"/>
  <c r="H705" i="1"/>
  <c r="I705" i="1"/>
  <c r="J705" i="1"/>
  <c r="K705" i="1"/>
  <c r="F706" i="1"/>
  <c r="G706" i="1"/>
  <c r="H706" i="1"/>
  <c r="I706" i="1"/>
  <c r="J706" i="1"/>
  <c r="K706" i="1"/>
  <c r="F686" i="1"/>
  <c r="G686" i="1"/>
  <c r="H686" i="1"/>
  <c r="I686" i="1"/>
  <c r="J686" i="1"/>
  <c r="K686" i="1"/>
  <c r="F707" i="1"/>
  <c r="G707" i="1"/>
  <c r="H707" i="1"/>
  <c r="I707" i="1"/>
  <c r="J707" i="1"/>
  <c r="K707" i="1"/>
  <c r="F716" i="1"/>
  <c r="G716" i="1"/>
  <c r="H716" i="1"/>
  <c r="I716" i="1"/>
  <c r="J716" i="1"/>
  <c r="K716" i="1"/>
  <c r="F710" i="1"/>
  <c r="G710" i="1"/>
  <c r="H710" i="1"/>
  <c r="I710" i="1"/>
  <c r="J710" i="1"/>
  <c r="K710" i="1"/>
  <c r="F709" i="1"/>
  <c r="G709" i="1"/>
  <c r="H709" i="1"/>
  <c r="I709" i="1"/>
  <c r="J709" i="1"/>
  <c r="K709" i="1"/>
  <c r="F708" i="1"/>
  <c r="G708" i="1"/>
  <c r="H708" i="1"/>
  <c r="I708" i="1"/>
  <c r="J708" i="1"/>
  <c r="K708" i="1"/>
  <c r="F711" i="1"/>
  <c r="G711" i="1"/>
  <c r="H711" i="1"/>
  <c r="I711" i="1"/>
  <c r="J711" i="1"/>
  <c r="K711" i="1"/>
  <c r="F712" i="1"/>
  <c r="G712" i="1"/>
  <c r="H712" i="1"/>
  <c r="I712" i="1"/>
  <c r="J712" i="1"/>
  <c r="K712" i="1"/>
  <c r="F717" i="1"/>
  <c r="G717" i="1"/>
  <c r="H717" i="1"/>
  <c r="I717" i="1"/>
  <c r="J717" i="1"/>
  <c r="K717" i="1"/>
  <c r="F714" i="1"/>
  <c r="G714" i="1"/>
  <c r="H714" i="1"/>
  <c r="I714" i="1"/>
  <c r="J714" i="1"/>
  <c r="K714" i="1"/>
  <c r="F713" i="1"/>
  <c r="G713" i="1"/>
  <c r="H713" i="1"/>
  <c r="I713" i="1"/>
  <c r="J713" i="1"/>
  <c r="K713" i="1"/>
  <c r="F715" i="1"/>
  <c r="G715" i="1"/>
  <c r="H715" i="1"/>
  <c r="I715" i="1"/>
  <c r="J715" i="1"/>
  <c r="K715" i="1"/>
  <c r="F719" i="1"/>
  <c r="G719" i="1"/>
  <c r="H719" i="1"/>
  <c r="I719" i="1"/>
  <c r="J719" i="1"/>
  <c r="K719" i="1"/>
  <c r="F718" i="1"/>
  <c r="G718" i="1"/>
  <c r="H718" i="1"/>
  <c r="I718" i="1"/>
  <c r="J718" i="1"/>
  <c r="K718" i="1"/>
  <c r="F722" i="1"/>
  <c r="G722" i="1"/>
  <c r="H722" i="1"/>
  <c r="I722" i="1"/>
  <c r="J722" i="1"/>
  <c r="K722" i="1"/>
  <c r="F720" i="1"/>
  <c r="G720" i="1"/>
  <c r="H720" i="1"/>
  <c r="I720" i="1"/>
  <c r="J720" i="1"/>
  <c r="K720" i="1"/>
  <c r="F723" i="1"/>
  <c r="G723" i="1"/>
  <c r="H723" i="1"/>
  <c r="I723" i="1"/>
  <c r="J723" i="1"/>
  <c r="K723" i="1"/>
  <c r="F725" i="1"/>
  <c r="G725" i="1"/>
  <c r="H725" i="1"/>
  <c r="I725" i="1"/>
  <c r="J725" i="1"/>
  <c r="K725" i="1"/>
  <c r="F726" i="1"/>
  <c r="G726" i="1"/>
  <c r="H726" i="1"/>
  <c r="I726" i="1"/>
  <c r="J726" i="1"/>
  <c r="K726" i="1"/>
  <c r="F721" i="1"/>
  <c r="G721" i="1"/>
  <c r="H721" i="1"/>
  <c r="I721" i="1"/>
  <c r="J721" i="1"/>
  <c r="K721" i="1"/>
  <c r="F727" i="1"/>
  <c r="G727" i="1"/>
  <c r="H727" i="1"/>
  <c r="I727" i="1"/>
  <c r="J727" i="1"/>
  <c r="K727" i="1"/>
  <c r="F728" i="1"/>
  <c r="G728" i="1"/>
  <c r="H728" i="1"/>
  <c r="I728" i="1"/>
  <c r="J728" i="1"/>
  <c r="K728" i="1"/>
  <c r="F729" i="1"/>
  <c r="G729" i="1"/>
  <c r="H729" i="1"/>
  <c r="I729" i="1"/>
  <c r="J729" i="1"/>
  <c r="K729" i="1"/>
  <c r="F730" i="1"/>
  <c r="G730" i="1"/>
  <c r="H730" i="1"/>
  <c r="I730" i="1"/>
  <c r="J730" i="1"/>
  <c r="K730" i="1"/>
  <c r="F731" i="1"/>
  <c r="G731" i="1"/>
  <c r="H731" i="1"/>
  <c r="I731" i="1"/>
  <c r="J731" i="1"/>
  <c r="K731" i="1"/>
  <c r="F724" i="1"/>
  <c r="G724" i="1"/>
  <c r="H724" i="1"/>
  <c r="I724" i="1"/>
  <c r="J724" i="1"/>
  <c r="K724" i="1"/>
  <c r="F732" i="1"/>
  <c r="G732" i="1"/>
  <c r="H732" i="1"/>
  <c r="I732" i="1"/>
  <c r="J732" i="1"/>
  <c r="K732" i="1"/>
  <c r="F733" i="1"/>
  <c r="G733" i="1"/>
  <c r="H733" i="1"/>
  <c r="I733" i="1"/>
  <c r="J733" i="1"/>
  <c r="K733" i="1"/>
  <c r="F734" i="1"/>
  <c r="G734" i="1"/>
  <c r="H734" i="1"/>
  <c r="I734" i="1"/>
  <c r="J734" i="1"/>
  <c r="K734" i="1"/>
  <c r="F735" i="1"/>
  <c r="G735" i="1"/>
  <c r="H735" i="1"/>
  <c r="I735" i="1"/>
  <c r="J735" i="1"/>
  <c r="K735" i="1"/>
  <c r="F736" i="1"/>
  <c r="G736" i="1"/>
  <c r="H736" i="1"/>
  <c r="I736" i="1"/>
  <c r="J736" i="1"/>
  <c r="K736" i="1"/>
  <c r="F737" i="1"/>
  <c r="G737" i="1"/>
  <c r="H737" i="1"/>
  <c r="I737" i="1"/>
  <c r="J737" i="1"/>
  <c r="K737" i="1"/>
  <c r="F738" i="1"/>
  <c r="G738" i="1"/>
  <c r="H738" i="1"/>
  <c r="I738" i="1"/>
  <c r="J738" i="1"/>
  <c r="K738" i="1"/>
  <c r="F739" i="1"/>
  <c r="G739" i="1"/>
  <c r="H739" i="1"/>
  <c r="I739" i="1"/>
  <c r="J739" i="1"/>
  <c r="K739" i="1"/>
  <c r="F740" i="1"/>
  <c r="G740" i="1"/>
  <c r="H740" i="1"/>
  <c r="I740" i="1"/>
  <c r="J740" i="1"/>
  <c r="K740" i="1"/>
  <c r="F741" i="1"/>
  <c r="G741" i="1"/>
  <c r="H741" i="1"/>
  <c r="I741" i="1"/>
  <c r="J741" i="1"/>
  <c r="K741" i="1"/>
  <c r="F742" i="1"/>
  <c r="G742" i="1"/>
  <c r="H742" i="1"/>
  <c r="I742" i="1"/>
  <c r="J742" i="1"/>
  <c r="K742" i="1"/>
  <c r="F743" i="1"/>
  <c r="G743" i="1"/>
  <c r="H743" i="1"/>
  <c r="I743" i="1"/>
  <c r="J743" i="1"/>
  <c r="K743" i="1"/>
  <c r="F744" i="1"/>
  <c r="G744" i="1"/>
  <c r="H744" i="1"/>
  <c r="I744" i="1"/>
  <c r="J744" i="1"/>
  <c r="K744" i="1"/>
  <c r="F745" i="1"/>
  <c r="G745" i="1"/>
  <c r="H745" i="1"/>
  <c r="I745" i="1"/>
  <c r="J745" i="1"/>
  <c r="K745" i="1"/>
  <c r="F746" i="1"/>
  <c r="G746" i="1"/>
  <c r="H746" i="1"/>
  <c r="I746" i="1"/>
  <c r="J746" i="1"/>
  <c r="K746" i="1"/>
  <c r="F749" i="1"/>
  <c r="G749" i="1"/>
  <c r="H749" i="1"/>
  <c r="I749" i="1"/>
  <c r="J749" i="1"/>
  <c r="K749" i="1"/>
  <c r="F747" i="1"/>
  <c r="G747" i="1"/>
  <c r="H747" i="1"/>
  <c r="I747" i="1"/>
  <c r="J747" i="1"/>
  <c r="K747" i="1"/>
  <c r="F748" i="1"/>
  <c r="G748" i="1"/>
  <c r="H748" i="1"/>
  <c r="I748" i="1"/>
  <c r="J748" i="1"/>
  <c r="K748" i="1"/>
  <c r="F750" i="1"/>
  <c r="G750" i="1"/>
  <c r="H750" i="1"/>
  <c r="I750" i="1"/>
  <c r="J750" i="1"/>
  <c r="K750" i="1"/>
  <c r="F752" i="1"/>
  <c r="G752" i="1"/>
  <c r="H752" i="1"/>
  <c r="I752" i="1"/>
  <c r="J752" i="1"/>
  <c r="K752" i="1"/>
  <c r="F755" i="1"/>
  <c r="G755" i="1"/>
  <c r="H755" i="1"/>
  <c r="I755" i="1"/>
  <c r="J755" i="1"/>
  <c r="K755" i="1"/>
  <c r="F756" i="1"/>
  <c r="G756" i="1"/>
  <c r="H756" i="1"/>
  <c r="I756" i="1"/>
  <c r="J756" i="1"/>
  <c r="K756" i="1"/>
  <c r="F751" i="1"/>
  <c r="G751" i="1"/>
  <c r="H751" i="1"/>
  <c r="I751" i="1"/>
  <c r="J751" i="1"/>
  <c r="K751" i="1"/>
  <c r="F757" i="1"/>
  <c r="G757" i="1"/>
  <c r="H757" i="1"/>
  <c r="I757" i="1"/>
  <c r="J757" i="1"/>
  <c r="K757" i="1"/>
  <c r="F754" i="1"/>
  <c r="G754" i="1"/>
  <c r="H754" i="1"/>
  <c r="I754" i="1"/>
  <c r="J754" i="1"/>
  <c r="K754" i="1"/>
  <c r="F759" i="1"/>
  <c r="G759" i="1"/>
  <c r="H759" i="1"/>
  <c r="I759" i="1"/>
  <c r="J759" i="1"/>
  <c r="K759" i="1"/>
  <c r="F760" i="1"/>
  <c r="G760" i="1"/>
  <c r="H760" i="1"/>
  <c r="I760" i="1"/>
  <c r="J760" i="1"/>
  <c r="K760" i="1"/>
  <c r="F761" i="1"/>
  <c r="G761" i="1"/>
  <c r="H761" i="1"/>
  <c r="I761" i="1"/>
  <c r="J761" i="1"/>
  <c r="K761" i="1"/>
  <c r="F762" i="1"/>
  <c r="G762" i="1"/>
  <c r="H762" i="1"/>
  <c r="I762" i="1"/>
  <c r="J762" i="1"/>
  <c r="K762" i="1"/>
  <c r="F763" i="1"/>
  <c r="G763" i="1"/>
  <c r="H763" i="1"/>
  <c r="I763" i="1"/>
  <c r="J763" i="1"/>
  <c r="K763" i="1"/>
  <c r="F764" i="1"/>
  <c r="G764" i="1"/>
  <c r="H764" i="1"/>
  <c r="I764" i="1"/>
  <c r="J764" i="1"/>
  <c r="K764" i="1"/>
  <c r="F765" i="1"/>
  <c r="G765" i="1"/>
  <c r="H765" i="1"/>
  <c r="I765" i="1"/>
  <c r="J765" i="1"/>
  <c r="K765" i="1"/>
  <c r="F758" i="1"/>
  <c r="G758" i="1"/>
  <c r="H758" i="1"/>
  <c r="I758" i="1"/>
  <c r="J758" i="1"/>
  <c r="K758" i="1"/>
  <c r="F766" i="1"/>
  <c r="G766" i="1"/>
  <c r="H766" i="1"/>
  <c r="I766" i="1"/>
  <c r="J766" i="1"/>
  <c r="K766" i="1"/>
  <c r="F767" i="1"/>
  <c r="G767" i="1"/>
  <c r="H767" i="1"/>
  <c r="I767" i="1"/>
  <c r="J767" i="1"/>
  <c r="K767" i="1"/>
  <c r="F769" i="1"/>
  <c r="G769" i="1"/>
  <c r="H769" i="1"/>
  <c r="I769" i="1"/>
  <c r="J769" i="1"/>
  <c r="K769" i="1"/>
  <c r="F770" i="1"/>
  <c r="G770" i="1"/>
  <c r="H770" i="1"/>
  <c r="I770" i="1"/>
  <c r="J770" i="1"/>
  <c r="K770" i="1"/>
  <c r="F768" i="1"/>
  <c r="G768" i="1"/>
  <c r="H768" i="1"/>
  <c r="I768" i="1"/>
  <c r="J768" i="1"/>
  <c r="K768" i="1"/>
  <c r="F771" i="1"/>
  <c r="G771" i="1"/>
  <c r="H771" i="1"/>
  <c r="I771" i="1"/>
  <c r="J771" i="1"/>
  <c r="K771" i="1"/>
  <c r="F772" i="1"/>
  <c r="G772" i="1"/>
  <c r="H772" i="1"/>
  <c r="I772" i="1"/>
  <c r="J772" i="1"/>
  <c r="K772" i="1"/>
  <c r="F773" i="1"/>
  <c r="G773" i="1"/>
  <c r="H773" i="1"/>
  <c r="I773" i="1"/>
  <c r="J773" i="1"/>
  <c r="K773" i="1"/>
  <c r="F774" i="1"/>
  <c r="G774" i="1"/>
  <c r="H774" i="1"/>
  <c r="I774" i="1"/>
  <c r="J774" i="1"/>
  <c r="K774" i="1"/>
  <c r="F753" i="1"/>
  <c r="G753" i="1"/>
  <c r="H753" i="1"/>
  <c r="I753" i="1"/>
  <c r="J753" i="1"/>
  <c r="K753" i="1"/>
  <c r="F775" i="1"/>
  <c r="G775" i="1"/>
  <c r="H775" i="1"/>
  <c r="I775" i="1"/>
  <c r="J775" i="1"/>
  <c r="K775" i="1"/>
  <c r="F786" i="1"/>
  <c r="G786" i="1"/>
  <c r="H786" i="1"/>
  <c r="I786" i="1"/>
  <c r="J786" i="1"/>
  <c r="K786" i="1"/>
  <c r="F776" i="1"/>
  <c r="G776" i="1"/>
  <c r="H776" i="1"/>
  <c r="I776" i="1"/>
  <c r="J776" i="1"/>
  <c r="K776" i="1"/>
  <c r="F787" i="1"/>
  <c r="G787" i="1"/>
  <c r="H787" i="1"/>
  <c r="I787" i="1"/>
  <c r="J787" i="1"/>
  <c r="K787" i="1"/>
  <c r="F788" i="1"/>
  <c r="G788" i="1"/>
  <c r="H788" i="1"/>
  <c r="I788" i="1"/>
  <c r="J788" i="1"/>
  <c r="K788" i="1"/>
  <c r="F789" i="1"/>
  <c r="G789" i="1"/>
  <c r="H789" i="1"/>
  <c r="I789" i="1"/>
  <c r="J789" i="1"/>
  <c r="K789" i="1"/>
  <c r="F777" i="1"/>
  <c r="G777" i="1"/>
  <c r="H777" i="1"/>
  <c r="I777" i="1"/>
  <c r="J777" i="1"/>
  <c r="K777" i="1"/>
  <c r="F790" i="1"/>
  <c r="G790" i="1"/>
  <c r="H790" i="1"/>
  <c r="I790" i="1"/>
  <c r="J790" i="1"/>
  <c r="K790" i="1"/>
  <c r="F791" i="1"/>
  <c r="G791" i="1"/>
  <c r="H791" i="1"/>
  <c r="I791" i="1"/>
  <c r="J791" i="1"/>
  <c r="K791" i="1"/>
  <c r="F778" i="1"/>
  <c r="G778" i="1"/>
  <c r="H778" i="1"/>
  <c r="I778" i="1"/>
  <c r="J778" i="1"/>
  <c r="K778" i="1"/>
  <c r="F779" i="1"/>
  <c r="G779" i="1"/>
  <c r="H779" i="1"/>
  <c r="I779" i="1"/>
  <c r="J779" i="1"/>
  <c r="K779" i="1"/>
  <c r="F780" i="1"/>
  <c r="G780" i="1"/>
  <c r="H780" i="1"/>
  <c r="I780" i="1"/>
  <c r="J780" i="1"/>
  <c r="K780" i="1"/>
  <c r="F792" i="1"/>
  <c r="G792" i="1"/>
  <c r="H792" i="1"/>
  <c r="I792" i="1"/>
  <c r="J792" i="1"/>
  <c r="K792" i="1"/>
  <c r="F781" i="1"/>
  <c r="G781" i="1"/>
  <c r="H781" i="1"/>
  <c r="I781" i="1"/>
  <c r="J781" i="1"/>
  <c r="K781" i="1"/>
  <c r="F782" i="1"/>
  <c r="G782" i="1"/>
  <c r="H782" i="1"/>
  <c r="I782" i="1"/>
  <c r="J782" i="1"/>
  <c r="K782" i="1"/>
  <c r="F783" i="1"/>
  <c r="G783" i="1"/>
  <c r="H783" i="1"/>
  <c r="I783" i="1"/>
  <c r="J783" i="1"/>
  <c r="K783" i="1"/>
  <c r="F784" i="1"/>
  <c r="G784" i="1"/>
  <c r="H784" i="1"/>
  <c r="I784" i="1"/>
  <c r="J784" i="1"/>
  <c r="K784" i="1"/>
  <c r="F795" i="1"/>
  <c r="G795" i="1"/>
  <c r="H795" i="1"/>
  <c r="I795" i="1"/>
  <c r="J795" i="1"/>
  <c r="K795" i="1"/>
  <c r="F785" i="1"/>
  <c r="G785" i="1"/>
  <c r="H785" i="1"/>
  <c r="I785" i="1"/>
  <c r="J785" i="1"/>
  <c r="K785" i="1"/>
  <c r="F796" i="1"/>
  <c r="G796" i="1"/>
  <c r="H796" i="1"/>
  <c r="I796" i="1"/>
  <c r="J796" i="1"/>
  <c r="K796" i="1"/>
  <c r="F797" i="1"/>
  <c r="G797" i="1"/>
  <c r="H797" i="1"/>
  <c r="I797" i="1"/>
  <c r="J797" i="1"/>
  <c r="K797" i="1"/>
  <c r="F798" i="1"/>
  <c r="G798" i="1"/>
  <c r="H798" i="1"/>
  <c r="I798" i="1"/>
  <c r="J798" i="1"/>
  <c r="K798" i="1"/>
  <c r="F793" i="1"/>
  <c r="G793" i="1"/>
  <c r="H793" i="1"/>
  <c r="I793" i="1"/>
  <c r="J793" i="1"/>
  <c r="K793" i="1"/>
  <c r="F800" i="1"/>
  <c r="G800" i="1"/>
  <c r="H800" i="1"/>
  <c r="I800" i="1"/>
  <c r="J800" i="1"/>
  <c r="K800" i="1"/>
  <c r="F794" i="1"/>
  <c r="G794" i="1"/>
  <c r="H794" i="1"/>
  <c r="I794" i="1"/>
  <c r="J794" i="1"/>
  <c r="K794" i="1"/>
  <c r="F802" i="1"/>
  <c r="G802" i="1"/>
  <c r="H802" i="1"/>
  <c r="I802" i="1"/>
  <c r="J802" i="1"/>
  <c r="K802" i="1"/>
  <c r="F805" i="1"/>
  <c r="G805" i="1"/>
  <c r="H805" i="1"/>
  <c r="I805" i="1"/>
  <c r="J805" i="1"/>
  <c r="K805" i="1"/>
  <c r="F807" i="1"/>
  <c r="G807" i="1"/>
  <c r="H807" i="1"/>
  <c r="I807" i="1"/>
  <c r="J807" i="1"/>
  <c r="K807" i="1"/>
  <c r="F808" i="1"/>
  <c r="G808" i="1"/>
  <c r="H808" i="1"/>
  <c r="I808" i="1"/>
  <c r="J808" i="1"/>
  <c r="K808" i="1"/>
  <c r="F809" i="1"/>
  <c r="G809" i="1"/>
  <c r="H809" i="1"/>
  <c r="I809" i="1"/>
  <c r="J809" i="1"/>
  <c r="K809" i="1"/>
  <c r="F801" i="1"/>
  <c r="G801" i="1"/>
  <c r="H801" i="1"/>
  <c r="I801" i="1"/>
  <c r="J801" i="1"/>
  <c r="K801" i="1"/>
  <c r="F799" i="1"/>
  <c r="G799" i="1"/>
  <c r="H799" i="1"/>
  <c r="I799" i="1"/>
  <c r="J799" i="1"/>
  <c r="K799" i="1"/>
  <c r="F810" i="1"/>
  <c r="G810" i="1"/>
  <c r="H810" i="1"/>
  <c r="I810" i="1"/>
  <c r="J810" i="1"/>
  <c r="K810" i="1"/>
  <c r="F811" i="1"/>
  <c r="G811" i="1"/>
  <c r="H811" i="1"/>
  <c r="I811" i="1"/>
  <c r="J811" i="1"/>
  <c r="K811" i="1"/>
  <c r="F803" i="1"/>
  <c r="G803" i="1"/>
  <c r="H803" i="1"/>
  <c r="I803" i="1"/>
  <c r="J803" i="1"/>
  <c r="K803" i="1"/>
  <c r="F812" i="1"/>
  <c r="G812" i="1"/>
  <c r="H812" i="1"/>
  <c r="I812" i="1"/>
  <c r="J812" i="1"/>
  <c r="K812" i="1"/>
  <c r="F804" i="1"/>
  <c r="G804" i="1"/>
  <c r="H804" i="1"/>
  <c r="I804" i="1"/>
  <c r="J804" i="1"/>
  <c r="K804" i="1"/>
  <c r="F814" i="1"/>
  <c r="G814" i="1"/>
  <c r="H814" i="1"/>
  <c r="I814" i="1"/>
  <c r="J814" i="1"/>
  <c r="K814" i="1"/>
  <c r="F815" i="1"/>
  <c r="G815" i="1"/>
  <c r="H815" i="1"/>
  <c r="I815" i="1"/>
  <c r="J815" i="1"/>
  <c r="K815" i="1"/>
  <c r="F806" i="1"/>
  <c r="G806" i="1"/>
  <c r="H806" i="1"/>
  <c r="I806" i="1"/>
  <c r="J806" i="1"/>
  <c r="K806" i="1"/>
  <c r="F818" i="1"/>
  <c r="G818" i="1"/>
  <c r="H818" i="1"/>
  <c r="I818" i="1"/>
  <c r="J818" i="1"/>
  <c r="K818" i="1"/>
  <c r="F819" i="1"/>
  <c r="G819" i="1"/>
  <c r="H819" i="1"/>
  <c r="I819" i="1"/>
  <c r="J819" i="1"/>
  <c r="K819" i="1"/>
  <c r="F820" i="1"/>
  <c r="G820" i="1"/>
  <c r="H820" i="1"/>
  <c r="I820" i="1"/>
  <c r="J820" i="1"/>
  <c r="K820" i="1"/>
  <c r="F821" i="1"/>
  <c r="G821" i="1"/>
  <c r="H821" i="1"/>
  <c r="I821" i="1"/>
  <c r="J821" i="1"/>
  <c r="K821" i="1"/>
  <c r="F822" i="1"/>
  <c r="G822" i="1"/>
  <c r="H822" i="1"/>
  <c r="I822" i="1"/>
  <c r="J822" i="1"/>
  <c r="K822" i="1"/>
  <c r="F823" i="1"/>
  <c r="G823" i="1"/>
  <c r="H823" i="1"/>
  <c r="I823" i="1"/>
  <c r="J823" i="1"/>
  <c r="K823" i="1"/>
  <c r="F824" i="1"/>
  <c r="G824" i="1"/>
  <c r="H824" i="1"/>
  <c r="I824" i="1"/>
  <c r="J824" i="1"/>
  <c r="K824" i="1"/>
  <c r="F825" i="1"/>
  <c r="G825" i="1"/>
  <c r="H825" i="1"/>
  <c r="I825" i="1"/>
  <c r="J825" i="1"/>
  <c r="K825" i="1"/>
  <c r="F826" i="1"/>
  <c r="G826" i="1"/>
  <c r="H826" i="1"/>
  <c r="I826" i="1"/>
  <c r="J826" i="1"/>
  <c r="K826" i="1"/>
  <c r="F827" i="1"/>
  <c r="G827" i="1"/>
  <c r="H827" i="1"/>
  <c r="I827" i="1"/>
  <c r="J827" i="1"/>
  <c r="K827" i="1"/>
  <c r="F828" i="1"/>
  <c r="G828" i="1"/>
  <c r="H828" i="1"/>
  <c r="I828" i="1"/>
  <c r="J828" i="1"/>
  <c r="K828" i="1"/>
  <c r="F813" i="1"/>
  <c r="G813" i="1"/>
  <c r="H813" i="1"/>
  <c r="I813" i="1"/>
  <c r="J813" i="1"/>
  <c r="K813" i="1"/>
  <c r="F829" i="1"/>
  <c r="G829" i="1"/>
  <c r="H829" i="1"/>
  <c r="I829" i="1"/>
  <c r="J829" i="1"/>
  <c r="K829" i="1"/>
  <c r="F830" i="1"/>
  <c r="G830" i="1"/>
  <c r="H830" i="1"/>
  <c r="I830" i="1"/>
  <c r="J830" i="1"/>
  <c r="K830" i="1"/>
  <c r="F831" i="1"/>
  <c r="G831" i="1"/>
  <c r="H831" i="1"/>
  <c r="I831" i="1"/>
  <c r="J831" i="1"/>
  <c r="K831" i="1"/>
  <c r="F832" i="1"/>
  <c r="G832" i="1"/>
  <c r="H832" i="1"/>
  <c r="I832" i="1"/>
  <c r="J832" i="1"/>
  <c r="K832" i="1"/>
  <c r="F833" i="1"/>
  <c r="G833" i="1"/>
  <c r="H833" i="1"/>
  <c r="I833" i="1"/>
  <c r="J833" i="1"/>
  <c r="K833" i="1"/>
  <c r="F834" i="1"/>
  <c r="G834" i="1"/>
  <c r="H834" i="1"/>
  <c r="I834" i="1"/>
  <c r="J834" i="1"/>
  <c r="K834" i="1"/>
  <c r="F835" i="1"/>
  <c r="G835" i="1"/>
  <c r="H835" i="1"/>
  <c r="I835" i="1"/>
  <c r="J835" i="1"/>
  <c r="K835" i="1"/>
  <c r="F836" i="1"/>
  <c r="G836" i="1"/>
  <c r="H836" i="1"/>
  <c r="I836" i="1"/>
  <c r="J836" i="1"/>
  <c r="K836" i="1"/>
  <c r="F837" i="1"/>
  <c r="G837" i="1"/>
  <c r="H837" i="1"/>
  <c r="I837" i="1"/>
  <c r="J837" i="1"/>
  <c r="K837" i="1"/>
  <c r="F838" i="1"/>
  <c r="G838" i="1"/>
  <c r="H838" i="1"/>
  <c r="I838" i="1"/>
  <c r="J838" i="1"/>
  <c r="K838" i="1"/>
  <c r="F839" i="1"/>
  <c r="G839" i="1"/>
  <c r="H839" i="1"/>
  <c r="I839" i="1"/>
  <c r="J839" i="1"/>
  <c r="K839" i="1"/>
  <c r="F840" i="1"/>
  <c r="G840" i="1"/>
  <c r="H840" i="1"/>
  <c r="I840" i="1"/>
  <c r="J840" i="1"/>
  <c r="K840" i="1"/>
  <c r="F841" i="1"/>
  <c r="G841" i="1"/>
  <c r="H841" i="1"/>
  <c r="I841" i="1"/>
  <c r="J841" i="1"/>
  <c r="K841" i="1"/>
  <c r="F816" i="1"/>
  <c r="G816" i="1"/>
  <c r="H816" i="1"/>
  <c r="I816" i="1"/>
  <c r="J816" i="1"/>
  <c r="K816" i="1"/>
  <c r="F817" i="1"/>
  <c r="G817" i="1"/>
  <c r="H817" i="1"/>
  <c r="I817" i="1"/>
  <c r="J817" i="1"/>
  <c r="K817" i="1"/>
  <c r="F842" i="1"/>
  <c r="G842" i="1"/>
  <c r="H842" i="1"/>
  <c r="I842" i="1"/>
  <c r="J842" i="1"/>
  <c r="K842" i="1"/>
  <c r="F843" i="1"/>
  <c r="G843" i="1"/>
  <c r="H843" i="1"/>
  <c r="I843" i="1"/>
  <c r="J843" i="1"/>
  <c r="K843" i="1"/>
  <c r="F844" i="1"/>
  <c r="G844" i="1"/>
  <c r="H844" i="1"/>
  <c r="I844" i="1"/>
  <c r="J844" i="1"/>
  <c r="K844" i="1"/>
  <c r="F845" i="1"/>
  <c r="G845" i="1"/>
  <c r="H845" i="1"/>
  <c r="I845" i="1"/>
  <c r="J845" i="1"/>
  <c r="K845" i="1"/>
  <c r="F846" i="1"/>
  <c r="G846" i="1"/>
  <c r="H846" i="1"/>
  <c r="I846" i="1"/>
  <c r="J846" i="1"/>
  <c r="K846" i="1"/>
  <c r="F847" i="1"/>
  <c r="G847" i="1"/>
  <c r="H847" i="1"/>
  <c r="I847" i="1"/>
  <c r="J847" i="1"/>
  <c r="K847" i="1"/>
  <c r="F848" i="1"/>
  <c r="G848" i="1"/>
  <c r="H848" i="1"/>
  <c r="I848" i="1"/>
  <c r="J848" i="1"/>
  <c r="K848" i="1"/>
  <c r="F849" i="1"/>
  <c r="G849" i="1"/>
  <c r="H849" i="1"/>
  <c r="I849" i="1"/>
  <c r="J849" i="1"/>
  <c r="K849" i="1"/>
  <c r="F850" i="1"/>
  <c r="G850" i="1"/>
  <c r="H850" i="1"/>
  <c r="I850" i="1"/>
  <c r="J850" i="1"/>
  <c r="K850" i="1"/>
  <c r="F851" i="1"/>
  <c r="G851" i="1"/>
  <c r="H851" i="1"/>
  <c r="I851" i="1"/>
  <c r="J851" i="1"/>
  <c r="K851" i="1"/>
  <c r="F852" i="1"/>
  <c r="G852" i="1"/>
  <c r="H852" i="1"/>
  <c r="I852" i="1"/>
  <c r="J852" i="1"/>
  <c r="K852" i="1"/>
  <c r="F853" i="1"/>
  <c r="G853" i="1"/>
  <c r="H853" i="1"/>
  <c r="I853" i="1"/>
  <c r="J853" i="1"/>
  <c r="K853" i="1"/>
  <c r="F854" i="1"/>
  <c r="G854" i="1"/>
  <c r="H854" i="1"/>
  <c r="I854" i="1"/>
  <c r="J854" i="1"/>
  <c r="K854" i="1"/>
  <c r="F855" i="1"/>
  <c r="G855" i="1"/>
  <c r="H855" i="1"/>
  <c r="I855" i="1"/>
  <c r="J855" i="1"/>
  <c r="K855" i="1"/>
  <c r="G3" i="1"/>
  <c r="H3" i="1"/>
  <c r="I3" i="1"/>
  <c r="J3" i="1"/>
  <c r="K3" i="1"/>
  <c r="G4" i="1"/>
  <c r="H4" i="1"/>
  <c r="I4" i="1"/>
  <c r="J4" i="1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13" i="6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13" i="7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13" i="5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13" i="4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13" i="3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13" i="2"/>
  <c r="M4" i="1" l="1"/>
  <c r="M642" i="1"/>
  <c r="M771" i="1"/>
  <c r="M633" i="1"/>
  <c r="M826" i="1"/>
  <c r="M820" i="1"/>
  <c r="M693" i="1"/>
  <c r="M500" i="1"/>
  <c r="M604" i="1"/>
  <c r="M788" i="1"/>
  <c r="M657" i="1"/>
  <c r="M851" i="1"/>
  <c r="M831" i="1"/>
  <c r="M801" i="1"/>
  <c r="M773" i="1"/>
  <c r="M741" i="1"/>
  <c r="M710" i="1"/>
  <c r="M680" i="1"/>
  <c r="M634" i="1"/>
  <c r="M616" i="1"/>
  <c r="M559" i="1"/>
  <c r="M409" i="1"/>
  <c r="M843" i="1"/>
  <c r="M824" i="1"/>
  <c r="M785" i="1"/>
  <c r="M762" i="1"/>
  <c r="M730" i="1"/>
  <c r="M699" i="1"/>
  <c r="M667" i="1"/>
  <c r="M639" i="1"/>
  <c r="M601" i="1"/>
  <c r="M523" i="1"/>
  <c r="M852" i="1"/>
  <c r="M833" i="1"/>
  <c r="M810" i="1"/>
  <c r="M743" i="1"/>
  <c r="M708" i="1"/>
  <c r="M682" i="1"/>
  <c r="M641" i="1"/>
  <c r="M617" i="1"/>
  <c r="M565" i="1"/>
  <c r="M432" i="1"/>
  <c r="M809" i="1"/>
  <c r="M781" i="1"/>
  <c r="M772" i="1"/>
  <c r="M754" i="1"/>
  <c r="M740" i="1"/>
  <c r="M14" i="1"/>
  <c r="M3" i="1"/>
  <c r="M849" i="1"/>
  <c r="M739" i="1"/>
  <c r="M614" i="1"/>
  <c r="M701" i="1"/>
  <c r="M792" i="1"/>
  <c r="M663" i="1"/>
  <c r="M844" i="1"/>
  <c r="M855" i="1"/>
  <c r="M749" i="1"/>
  <c r="M619" i="1"/>
  <c r="M845" i="1"/>
  <c r="M827" i="1"/>
  <c r="M793" i="1"/>
  <c r="M758" i="1"/>
  <c r="M733" i="1"/>
  <c r="M703" i="1"/>
  <c r="M671" i="1"/>
  <c r="M631" i="1"/>
  <c r="M606" i="1"/>
  <c r="M534" i="1"/>
  <c r="M275" i="1"/>
  <c r="M839" i="1"/>
  <c r="M819" i="1"/>
  <c r="M779" i="1"/>
  <c r="M756" i="1"/>
  <c r="M720" i="1"/>
  <c r="M692" i="1"/>
  <c r="M661" i="1"/>
  <c r="M588" i="1"/>
  <c r="M493" i="1"/>
  <c r="M847" i="1"/>
  <c r="M828" i="1"/>
  <c r="M794" i="1"/>
  <c r="M767" i="1"/>
  <c r="M735" i="1"/>
  <c r="M683" i="1"/>
  <c r="M660" i="1"/>
  <c r="M646" i="1"/>
  <c r="M609" i="1"/>
  <c r="M539" i="1"/>
  <c r="M307" i="1"/>
  <c r="M802" i="1"/>
  <c r="M778" i="1"/>
  <c r="M769" i="1"/>
  <c r="M755" i="1"/>
  <c r="M736" i="1"/>
  <c r="M722" i="1"/>
  <c r="M705" i="1"/>
  <c r="M691" i="1"/>
  <c r="M674" i="1"/>
  <c r="M650" i="1"/>
  <c r="M632" i="1"/>
  <c r="M624" i="1"/>
  <c r="M592" i="1"/>
  <c r="M587" i="1"/>
  <c r="M553" i="1"/>
  <c r="M548" i="1"/>
  <c r="M516" i="1"/>
  <c r="M488" i="1"/>
  <c r="M434" i="1"/>
  <c r="M316" i="1"/>
  <c r="M797" i="1"/>
  <c r="M830" i="1"/>
  <c r="M550" i="1"/>
  <c r="M533" i="1"/>
  <c r="M757" i="1"/>
  <c r="M635" i="1"/>
  <c r="M764" i="1"/>
  <c r="M835" i="1"/>
  <c r="M714" i="1"/>
  <c r="M577" i="1"/>
  <c r="M816" i="1"/>
  <c r="M822" i="1"/>
  <c r="M782" i="1"/>
  <c r="M753" i="1"/>
  <c r="M721" i="1"/>
  <c r="M695" i="1"/>
  <c r="M664" i="1"/>
  <c r="M628" i="1"/>
  <c r="M595" i="1"/>
  <c r="M507" i="1"/>
  <c r="M853" i="1"/>
  <c r="M834" i="1"/>
  <c r="M803" i="1"/>
  <c r="M776" i="1"/>
  <c r="M745" i="1"/>
  <c r="M712" i="1"/>
  <c r="M684" i="1"/>
  <c r="M654" i="1"/>
  <c r="M618" i="1"/>
  <c r="M561" i="1"/>
  <c r="M430" i="1"/>
  <c r="M817" i="1"/>
  <c r="M823" i="1"/>
  <c r="M784" i="1"/>
  <c r="M760" i="1"/>
  <c r="M728" i="1"/>
  <c r="M697" i="1"/>
  <c r="M666" i="1"/>
  <c r="M630" i="1"/>
  <c r="M597" i="1"/>
  <c r="M515" i="1"/>
  <c r="M814" i="1"/>
  <c r="M798" i="1"/>
  <c r="M724" i="1"/>
  <c r="M808" i="1"/>
  <c r="M678" i="1"/>
  <c r="M377" i="1"/>
  <c r="M841" i="1"/>
  <c r="M725" i="1"/>
  <c r="M591" i="1"/>
  <c r="M669" i="1"/>
  <c r="M804" i="1"/>
  <c r="M687" i="1"/>
  <c r="M465" i="1"/>
  <c r="M837" i="1"/>
  <c r="M815" i="1"/>
  <c r="M777" i="1"/>
  <c r="M748" i="1"/>
  <c r="M715" i="1"/>
  <c r="M689" i="1"/>
  <c r="M658" i="1"/>
  <c r="M621" i="1"/>
  <c r="M572" i="1"/>
  <c r="M452" i="1"/>
  <c r="M848" i="1"/>
  <c r="M829" i="1"/>
  <c r="M805" i="1"/>
  <c r="M770" i="1"/>
  <c r="M737" i="1"/>
  <c r="M706" i="1"/>
  <c r="M676" i="1"/>
  <c r="M648" i="1"/>
  <c r="M611" i="1"/>
  <c r="M552" i="1"/>
  <c r="M346" i="1"/>
  <c r="M838" i="1"/>
  <c r="M818" i="1"/>
  <c r="M791" i="1"/>
  <c r="M752" i="1"/>
  <c r="M718" i="1"/>
  <c r="M673" i="1"/>
  <c r="M651" i="1"/>
  <c r="M623" i="1"/>
  <c r="M586" i="1"/>
  <c r="M486" i="1"/>
  <c r="M811" i="1"/>
  <c r="M795" i="1"/>
  <c r="M786" i="1"/>
  <c r="M761" i="1"/>
  <c r="M744" i="1"/>
  <c r="M729" i="1"/>
  <c r="M711" i="1"/>
  <c r="M698" i="1"/>
  <c r="M665" i="1"/>
  <c r="M656" i="1"/>
  <c r="M726" i="1"/>
  <c r="M716" i="1"/>
  <c r="M694" i="1"/>
  <c r="M679" i="1"/>
  <c r="M653" i="1"/>
  <c r="M636" i="1"/>
  <c r="M626" i="1"/>
  <c r="M615" i="1"/>
  <c r="M568" i="1"/>
  <c r="M573" i="1"/>
  <c r="M549" i="1"/>
  <c r="M525" i="1"/>
  <c r="M495" i="1"/>
  <c r="M437" i="1"/>
  <c r="M351" i="1"/>
  <c r="M90" i="1"/>
  <c r="M222" i="1"/>
  <c r="M854" i="1"/>
  <c r="M840" i="1"/>
  <c r="M825" i="1"/>
  <c r="M799" i="1"/>
  <c r="M783" i="1"/>
  <c r="M774" i="1"/>
  <c r="M759" i="1"/>
  <c r="M742" i="1"/>
  <c r="M727" i="1"/>
  <c r="M709" i="1"/>
  <c r="M696" i="1"/>
  <c r="M681" i="1"/>
  <c r="M652" i="1"/>
  <c r="M637" i="1"/>
  <c r="M629" i="1"/>
  <c r="M613" i="1"/>
  <c r="M596" i="1"/>
  <c r="M576" i="1"/>
  <c r="M554" i="1"/>
  <c r="M526" i="1"/>
  <c r="M498" i="1"/>
  <c r="M462" i="1"/>
  <c r="M368" i="1"/>
  <c r="M231" i="1"/>
  <c r="M583" i="1"/>
  <c r="M564" i="1"/>
  <c r="M535" i="1"/>
  <c r="M511" i="1"/>
  <c r="M483" i="1"/>
  <c r="M411" i="1"/>
  <c r="M291" i="1"/>
  <c r="M104" i="1"/>
  <c r="M520" i="1"/>
  <c r="M506" i="1"/>
  <c r="M492" i="1"/>
  <c r="M480" i="1"/>
  <c r="M467" i="1"/>
  <c r="M451" i="1"/>
  <c r="M417" i="1"/>
  <c r="M415" i="1"/>
  <c r="M384" i="1"/>
  <c r="M331" i="1"/>
  <c r="M314" i="1"/>
  <c r="M282" i="1"/>
  <c r="M219" i="1"/>
  <c r="M174" i="1"/>
  <c r="M89" i="1"/>
  <c r="M44" i="1"/>
  <c r="M482" i="1"/>
  <c r="M471" i="1"/>
  <c r="M435" i="1"/>
  <c r="M436" i="1"/>
  <c r="M408" i="1"/>
  <c r="M388" i="1"/>
  <c r="M353" i="1"/>
  <c r="M318" i="1"/>
  <c r="M287" i="1"/>
  <c r="M255" i="1"/>
  <c r="M218" i="1"/>
  <c r="M179" i="1"/>
  <c r="M143" i="1"/>
  <c r="M50" i="1"/>
  <c r="M47" i="1"/>
  <c r="M208" i="1"/>
  <c r="M850" i="1"/>
  <c r="M836" i="1"/>
  <c r="M821" i="1"/>
  <c r="M807" i="1"/>
  <c r="M780" i="1"/>
  <c r="M768" i="1"/>
  <c r="M751" i="1"/>
  <c r="M738" i="1"/>
  <c r="M723" i="1"/>
  <c r="M686" i="1"/>
  <c r="M675" i="1"/>
  <c r="M677" i="1"/>
  <c r="M662" i="1"/>
  <c r="M649" i="1"/>
  <c r="M627" i="1"/>
  <c r="M612" i="1"/>
  <c r="M590" i="1"/>
  <c r="M570" i="1"/>
  <c r="M544" i="1"/>
  <c r="M521" i="1"/>
  <c r="M491" i="1"/>
  <c r="M445" i="1"/>
  <c r="M334" i="1"/>
  <c r="M175" i="1"/>
  <c r="M580" i="1"/>
  <c r="M556" i="1"/>
  <c r="M530" i="1"/>
  <c r="M503" i="1"/>
  <c r="M472" i="1"/>
  <c r="M361" i="1"/>
  <c r="M259" i="1"/>
  <c r="M87" i="1"/>
  <c r="M518" i="1"/>
  <c r="M502" i="1"/>
  <c r="M456" i="1"/>
  <c r="M478" i="1"/>
  <c r="M464" i="1"/>
  <c r="M446" i="1"/>
  <c r="M421" i="1"/>
  <c r="M402" i="1"/>
  <c r="M376" i="1"/>
  <c r="M344" i="1"/>
  <c r="M306" i="1"/>
  <c r="M274" i="1"/>
  <c r="M242" i="1"/>
  <c r="M215" i="1"/>
  <c r="M109" i="1"/>
  <c r="M66" i="1"/>
  <c r="M36" i="1"/>
  <c r="M455" i="1"/>
  <c r="M466" i="1"/>
  <c r="M450" i="1"/>
  <c r="M433" i="1"/>
  <c r="M414" i="1"/>
  <c r="M381" i="1"/>
  <c r="M342" i="1"/>
  <c r="M311" i="1"/>
  <c r="M279" i="1"/>
  <c r="M248" i="1"/>
  <c r="M212" i="1"/>
  <c r="M171" i="1"/>
  <c r="M108" i="1"/>
  <c r="M43" i="1"/>
  <c r="M603" i="1"/>
  <c r="M585" i="1"/>
  <c r="M571" i="1"/>
  <c r="M551" i="1"/>
  <c r="M789" i="1"/>
  <c r="M765" i="1"/>
  <c r="M747" i="1"/>
  <c r="M732" i="1"/>
  <c r="M713" i="1"/>
  <c r="M702" i="1"/>
  <c r="M688" i="1"/>
  <c r="M670" i="1"/>
  <c r="M643" i="1"/>
  <c r="M644" i="1"/>
  <c r="M620" i="1"/>
  <c r="M605" i="1"/>
  <c r="M582" i="1"/>
  <c r="M560" i="1"/>
  <c r="M547" i="1"/>
  <c r="M509" i="1"/>
  <c r="M481" i="1"/>
  <c r="M416" i="1"/>
  <c r="M283" i="1"/>
  <c r="M24" i="1"/>
  <c r="M112" i="1"/>
  <c r="M846" i="1"/>
  <c r="M832" i="1"/>
  <c r="M806" i="1"/>
  <c r="M800" i="1"/>
  <c r="M790" i="1"/>
  <c r="M766" i="1"/>
  <c r="M750" i="1"/>
  <c r="M734" i="1"/>
  <c r="M719" i="1"/>
  <c r="M704" i="1"/>
  <c r="M690" i="1"/>
  <c r="M672" i="1"/>
  <c r="M659" i="1"/>
  <c r="M645" i="1"/>
  <c r="M622" i="1"/>
  <c r="M608" i="1"/>
  <c r="M584" i="1"/>
  <c r="M562" i="1"/>
  <c r="M538" i="1"/>
  <c r="M513" i="1"/>
  <c r="M485" i="1"/>
  <c r="M426" i="1"/>
  <c r="M296" i="1"/>
  <c r="M118" i="1"/>
  <c r="M574" i="1"/>
  <c r="M546" i="1"/>
  <c r="M522" i="1"/>
  <c r="M461" i="1"/>
  <c r="M441" i="1"/>
  <c r="M357" i="1"/>
  <c r="M527" i="1"/>
  <c r="M514" i="1"/>
  <c r="M499" i="1"/>
  <c r="M457" i="1"/>
  <c r="M474" i="1"/>
  <c r="M460" i="1"/>
  <c r="M442" i="1"/>
  <c r="M425" i="1"/>
  <c r="M395" i="1"/>
  <c r="M339" i="1"/>
  <c r="M332" i="1"/>
  <c r="M295" i="1"/>
  <c r="M266" i="1"/>
  <c r="M236" i="1"/>
  <c r="M207" i="1"/>
  <c r="M101" i="1"/>
  <c r="M63" i="1"/>
  <c r="M28" i="1"/>
  <c r="M477" i="1"/>
  <c r="M439" i="1"/>
  <c r="M428" i="1"/>
  <c r="M429" i="1"/>
  <c r="M399" i="1"/>
  <c r="M372" i="1"/>
  <c r="M337" i="1"/>
  <c r="M305" i="1"/>
  <c r="M271" i="1"/>
  <c r="M238" i="1"/>
  <c r="M201" i="1"/>
  <c r="M162" i="1"/>
  <c r="M100" i="1"/>
  <c r="M31" i="1"/>
  <c r="M598" i="1"/>
  <c r="M567" i="1"/>
  <c r="M647" i="1"/>
  <c r="M638" i="1"/>
  <c r="M593" i="1"/>
  <c r="M599" i="1"/>
  <c r="M578" i="1"/>
  <c r="M555" i="1"/>
  <c r="M532" i="1"/>
  <c r="M468" i="1"/>
  <c r="M469" i="1"/>
  <c r="M385" i="1"/>
  <c r="M251" i="1"/>
  <c r="M244" i="1"/>
  <c r="M39" i="1"/>
  <c r="M842" i="1"/>
  <c r="M813" i="1"/>
  <c r="M812" i="1"/>
  <c r="M796" i="1"/>
  <c r="M787" i="1"/>
  <c r="M763" i="1"/>
  <c r="M731" i="1"/>
  <c r="M717" i="1"/>
  <c r="M700" i="1"/>
  <c r="M685" i="1"/>
  <c r="M668" i="1"/>
  <c r="M655" i="1"/>
  <c r="M640" i="1"/>
  <c r="M600" i="1"/>
  <c r="M602" i="1"/>
  <c r="M581" i="1"/>
  <c r="M558" i="1"/>
  <c r="M529" i="1"/>
  <c r="M505" i="1"/>
  <c r="M475" i="1"/>
  <c r="M396" i="1"/>
  <c r="M267" i="1"/>
  <c r="M78" i="1"/>
  <c r="M569" i="1"/>
  <c r="M543" i="1"/>
  <c r="M540" i="1"/>
  <c r="M489" i="1"/>
  <c r="M422" i="1"/>
  <c r="M325" i="1"/>
  <c r="M216" i="1"/>
  <c r="M542" i="1"/>
  <c r="M510" i="1"/>
  <c r="M496" i="1"/>
  <c r="M448" i="1"/>
  <c r="M443" i="1"/>
  <c r="M438" i="1"/>
  <c r="M419" i="1"/>
  <c r="M424" i="1"/>
  <c r="M366" i="1"/>
  <c r="M356" i="1"/>
  <c r="M321" i="1"/>
  <c r="M290" i="1"/>
  <c r="M258" i="1"/>
  <c r="M226" i="1"/>
  <c r="M97" i="1"/>
  <c r="M23" i="1"/>
  <c r="M453" i="1"/>
  <c r="M459" i="1"/>
  <c r="M440" i="1"/>
  <c r="M410" i="1"/>
  <c r="M393" i="1"/>
  <c r="M362" i="1"/>
  <c r="M329" i="1"/>
  <c r="M298" i="1"/>
  <c r="M263" i="1"/>
  <c r="M229" i="1"/>
  <c r="M199" i="1"/>
  <c r="M153" i="1"/>
  <c r="M68" i="1"/>
  <c r="M610" i="1"/>
  <c r="M594" i="1"/>
  <c r="M579" i="1"/>
  <c r="M563" i="1"/>
  <c r="M536" i="1"/>
  <c r="M524" i="1"/>
  <c r="M497" i="1"/>
  <c r="M484" i="1"/>
  <c r="M473" i="1"/>
  <c r="M458" i="1"/>
  <c r="M420" i="1"/>
  <c r="M412" i="1"/>
  <c r="M392" i="1"/>
  <c r="M360" i="1"/>
  <c r="M328" i="1"/>
  <c r="M294" i="1"/>
  <c r="M262" i="1"/>
  <c r="M233" i="1"/>
  <c r="M170" i="1"/>
  <c r="M79" i="1"/>
  <c r="M30" i="1"/>
  <c r="M405" i="1"/>
  <c r="M367" i="1"/>
  <c r="M379" i="1"/>
  <c r="M359" i="1"/>
  <c r="M348" i="1"/>
  <c r="M324" i="1"/>
  <c r="M309" i="1"/>
  <c r="M293" i="1"/>
  <c r="M277" i="1"/>
  <c r="M261" i="1"/>
  <c r="M246" i="1"/>
  <c r="M232" i="1"/>
  <c r="M206" i="1"/>
  <c r="M177" i="1"/>
  <c r="M158" i="1"/>
  <c r="M138" i="1"/>
  <c r="M107" i="1"/>
  <c r="M85" i="1"/>
  <c r="M42" i="1"/>
  <c r="M27" i="1"/>
  <c r="M403" i="1"/>
  <c r="M391" i="1"/>
  <c r="M378" i="1"/>
  <c r="M358" i="1"/>
  <c r="M347" i="1"/>
  <c r="M323" i="1"/>
  <c r="M308" i="1"/>
  <c r="M292" i="1"/>
  <c r="M276" i="1"/>
  <c r="M260" i="1"/>
  <c r="M245" i="1"/>
  <c r="M228" i="1"/>
  <c r="M213" i="1"/>
  <c r="M176" i="1"/>
  <c r="M165" i="1"/>
  <c r="M144" i="1"/>
  <c r="M110" i="1"/>
  <c r="M95" i="1"/>
  <c r="M80" i="1"/>
  <c r="M45" i="1"/>
  <c r="M29" i="1"/>
  <c r="M13" i="1"/>
  <c r="M62" i="1"/>
  <c r="M84" i="1"/>
  <c r="M133" i="1"/>
  <c r="M163" i="1"/>
  <c r="M197" i="1"/>
  <c r="M86" i="1"/>
  <c r="M200" i="1"/>
  <c r="M26" i="1"/>
  <c r="M71" i="1"/>
  <c r="M125" i="1"/>
  <c r="M139" i="1"/>
  <c r="M188" i="1"/>
  <c r="M7" i="1"/>
  <c r="M129" i="1"/>
  <c r="M194" i="1"/>
  <c r="M52" i="1"/>
  <c r="M82" i="1"/>
  <c r="M126" i="1"/>
  <c r="M146" i="1"/>
  <c r="M189" i="1"/>
  <c r="M25" i="1"/>
  <c r="M185" i="1"/>
  <c r="M607" i="1"/>
  <c r="M589" i="1"/>
  <c r="M575" i="1"/>
  <c r="M557" i="1"/>
  <c r="M537" i="1"/>
  <c r="M541" i="1"/>
  <c r="M508" i="1"/>
  <c r="M494" i="1"/>
  <c r="M447" i="1"/>
  <c r="M470" i="1"/>
  <c r="M454" i="1"/>
  <c r="M423" i="1"/>
  <c r="M407" i="1"/>
  <c r="M387" i="1"/>
  <c r="M333" i="1"/>
  <c r="M322" i="1"/>
  <c r="M286" i="1"/>
  <c r="M254" i="1"/>
  <c r="M223" i="1"/>
  <c r="M156" i="1"/>
  <c r="M73" i="1"/>
  <c r="M18" i="1"/>
  <c r="M401" i="1"/>
  <c r="M390" i="1"/>
  <c r="M375" i="1"/>
  <c r="M355" i="1"/>
  <c r="M343" i="1"/>
  <c r="M320" i="1"/>
  <c r="M303" i="1"/>
  <c r="M288" i="1"/>
  <c r="M273" i="1"/>
  <c r="M257" i="1"/>
  <c r="M240" i="1"/>
  <c r="M221" i="1"/>
  <c r="M204" i="1"/>
  <c r="M173" i="1"/>
  <c r="M150" i="1"/>
  <c r="M117" i="1"/>
  <c r="M103" i="1"/>
  <c r="M81" i="1"/>
  <c r="M38" i="1"/>
  <c r="M22" i="1"/>
  <c r="M400" i="1"/>
  <c r="M389" i="1"/>
  <c r="M374" i="1"/>
  <c r="M354" i="1"/>
  <c r="M340" i="1"/>
  <c r="M319" i="1"/>
  <c r="M301" i="1"/>
  <c r="M289" i="1"/>
  <c r="M272" i="1"/>
  <c r="M256" i="1"/>
  <c r="M239" i="1"/>
  <c r="M225" i="1"/>
  <c r="M209" i="1"/>
  <c r="M172" i="1"/>
  <c r="M157" i="1"/>
  <c r="M106" i="1"/>
  <c r="M91" i="1"/>
  <c r="M76" i="1"/>
  <c r="M41" i="1"/>
  <c r="M21" i="1"/>
  <c r="M19" i="1"/>
  <c r="M61" i="1"/>
  <c r="M94" i="1"/>
  <c r="M136" i="1"/>
  <c r="M183" i="1"/>
  <c r="M203" i="1"/>
  <c r="M127" i="1"/>
  <c r="M6" i="1"/>
  <c r="M55" i="1"/>
  <c r="M74" i="1"/>
  <c r="M130" i="1"/>
  <c r="M151" i="1"/>
  <c r="M192" i="1"/>
  <c r="M53" i="1"/>
  <c r="M134" i="1"/>
  <c r="M5" i="1"/>
  <c r="M54" i="1"/>
  <c r="M77" i="1"/>
  <c r="M131" i="1"/>
  <c r="M154" i="1"/>
  <c r="M193" i="1"/>
  <c r="M69" i="1"/>
  <c r="M531" i="1"/>
  <c r="M517" i="1"/>
  <c r="M504" i="1"/>
  <c r="M490" i="1"/>
  <c r="M479" i="1"/>
  <c r="M444" i="1"/>
  <c r="M449" i="1"/>
  <c r="M418" i="1"/>
  <c r="M413" i="1"/>
  <c r="M380" i="1"/>
  <c r="M349" i="1"/>
  <c r="M310" i="1"/>
  <c r="M278" i="1"/>
  <c r="M247" i="1"/>
  <c r="M205" i="1"/>
  <c r="M119" i="1"/>
  <c r="M40" i="1"/>
  <c r="M11" i="1"/>
  <c r="M397" i="1"/>
  <c r="M373" i="1"/>
  <c r="M370" i="1"/>
  <c r="M341" i="1"/>
  <c r="M335" i="1"/>
  <c r="M317" i="1"/>
  <c r="M302" i="1"/>
  <c r="M285" i="1"/>
  <c r="M269" i="1"/>
  <c r="M253" i="1"/>
  <c r="M237" i="1"/>
  <c r="M214" i="1"/>
  <c r="M198" i="1"/>
  <c r="M169" i="1"/>
  <c r="M148" i="1"/>
  <c r="M115" i="1"/>
  <c r="M96" i="1"/>
  <c r="M49" i="1"/>
  <c r="M35" i="1"/>
  <c r="M10" i="1"/>
  <c r="M363" i="1"/>
  <c r="M386" i="1"/>
  <c r="M369" i="1"/>
  <c r="M352" i="1"/>
  <c r="M327" i="1"/>
  <c r="M315" i="1"/>
  <c r="M300" i="1"/>
  <c r="M268" i="1"/>
  <c r="M252" i="1"/>
  <c r="M235" i="1"/>
  <c r="M220" i="1"/>
  <c r="M202" i="1"/>
  <c r="M168" i="1"/>
  <c r="M155" i="1"/>
  <c r="M116" i="1"/>
  <c r="M102" i="1"/>
  <c r="M88" i="1"/>
  <c r="M67" i="1"/>
  <c r="M37" i="1"/>
  <c r="M15" i="1"/>
  <c r="M20" i="1"/>
  <c r="M70" i="1"/>
  <c r="M124" i="1"/>
  <c r="M140" i="1"/>
  <c r="M190" i="1"/>
  <c r="M56" i="1"/>
  <c r="M141" i="1"/>
  <c r="M9" i="1"/>
  <c r="M58" i="1"/>
  <c r="M99" i="1"/>
  <c r="M132" i="1"/>
  <c r="M159" i="1"/>
  <c r="M196" i="1"/>
  <c r="M72" i="1"/>
  <c r="M164" i="1"/>
  <c r="M12" i="1"/>
  <c r="M59" i="1"/>
  <c r="M105" i="1"/>
  <c r="M137" i="1"/>
  <c r="M161" i="1"/>
  <c r="M195" i="1"/>
  <c r="M123" i="1"/>
  <c r="M566" i="1"/>
  <c r="M545" i="1"/>
  <c r="M528" i="1"/>
  <c r="M519" i="1"/>
  <c r="M501" i="1"/>
  <c r="M487" i="1"/>
  <c r="M476" i="1"/>
  <c r="M463" i="1"/>
  <c r="M431" i="1"/>
  <c r="M427" i="1"/>
  <c r="M371" i="1"/>
  <c r="M336" i="1"/>
  <c r="M304" i="1"/>
  <c r="M270" i="1"/>
  <c r="M241" i="1"/>
  <c r="M178" i="1"/>
  <c r="M113" i="1"/>
  <c r="M33" i="1"/>
  <c r="M406" i="1"/>
  <c r="M394" i="1"/>
  <c r="M383" i="1"/>
  <c r="M365" i="1"/>
  <c r="M350" i="1"/>
  <c r="M326" i="1"/>
  <c r="M313" i="1"/>
  <c r="M299" i="1"/>
  <c r="M281" i="1"/>
  <c r="M265" i="1"/>
  <c r="M249" i="1"/>
  <c r="M230" i="1"/>
  <c r="M211" i="1"/>
  <c r="M181" i="1"/>
  <c r="M167" i="1"/>
  <c r="M142" i="1"/>
  <c r="M111" i="1"/>
  <c r="M93" i="1"/>
  <c r="M46" i="1"/>
  <c r="M32" i="1"/>
  <c r="M404" i="1"/>
  <c r="M345" i="1"/>
  <c r="M382" i="1"/>
  <c r="M364" i="1"/>
  <c r="M338" i="1"/>
  <c r="M330" i="1"/>
  <c r="M297" i="1"/>
  <c r="M280" i="1"/>
  <c r="M264" i="1"/>
  <c r="M243" i="1"/>
  <c r="M234" i="1"/>
  <c r="M217" i="1"/>
  <c r="M180" i="1"/>
  <c r="M166" i="1"/>
  <c r="M147" i="1"/>
  <c r="M114" i="1"/>
  <c r="M98" i="1"/>
  <c r="M83" i="1"/>
  <c r="M48" i="1"/>
  <c r="M34" i="1"/>
  <c r="M8" i="1"/>
  <c r="M57" i="1"/>
  <c r="M75" i="1"/>
  <c r="M128" i="1"/>
  <c r="M149" i="1"/>
  <c r="M191" i="1"/>
  <c r="M60" i="1"/>
  <c r="M160" i="1"/>
  <c r="M17" i="1"/>
  <c r="M65" i="1"/>
  <c r="M121" i="1"/>
  <c r="M135" i="1"/>
  <c r="M184" i="1"/>
  <c r="M210" i="1"/>
  <c r="M92" i="1"/>
  <c r="M187" i="1"/>
  <c r="M16" i="1"/>
  <c r="M64" i="1"/>
  <c r="M122" i="1"/>
  <c r="M145" i="1"/>
  <c r="M186" i="1"/>
  <c r="M224" i="1"/>
  <c r="M152" i="1"/>
  <c r="J389" i="3"/>
  <c r="J390" i="3"/>
  <c r="J388" i="3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13" i="7"/>
  <c r="J488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13" i="6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13" i="5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13" i="4"/>
  <c r="J284" i="3"/>
  <c r="J285" i="3"/>
  <c r="J286" i="3"/>
  <c r="J287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13" i="3"/>
  <c r="E247" i="1" l="1"/>
  <c r="E485" i="1"/>
  <c r="E673" i="1"/>
  <c r="E695" i="1"/>
  <c r="E828" i="1"/>
  <c r="E16" i="1"/>
  <c r="E238" i="1"/>
  <c r="E303" i="1"/>
  <c r="E491" i="1"/>
  <c r="E604" i="1"/>
  <c r="E721" i="1"/>
  <c r="E696" i="1"/>
  <c r="E713" i="1"/>
  <c r="E818" i="1"/>
  <c r="E167" i="1"/>
  <c r="E246" i="1"/>
  <c r="E361" i="1"/>
  <c r="E471" i="1"/>
  <c r="E162" i="1"/>
  <c r="E219" i="1"/>
  <c r="E489" i="1"/>
  <c r="E570" i="1"/>
  <c r="E559" i="1"/>
  <c r="E564" i="1"/>
  <c r="E753" i="1"/>
  <c r="E779" i="1"/>
  <c r="G257" i="7"/>
  <c r="G225" i="7"/>
  <c r="G182" i="7"/>
  <c r="G431" i="6"/>
  <c r="G400" i="6"/>
  <c r="G377" i="6"/>
  <c r="G265" i="6"/>
  <c r="G259" i="6"/>
  <c r="G146" i="6"/>
  <c r="G144" i="6"/>
  <c r="G91" i="6"/>
  <c r="G437" i="5"/>
  <c r="G280" i="5"/>
  <c r="G339" i="4"/>
  <c r="G330" i="4"/>
  <c r="G294" i="4"/>
  <c r="G274" i="4"/>
  <c r="G255" i="4"/>
  <c r="G242" i="4"/>
  <c r="G26" i="4"/>
  <c r="G333" i="3"/>
  <c r="G329" i="3"/>
  <c r="G292" i="3"/>
  <c r="G274" i="3"/>
  <c r="G190" i="3"/>
  <c r="G149" i="3"/>
  <c r="G441" i="2"/>
  <c r="G44" i="2"/>
  <c r="E850" i="1" l="1"/>
  <c r="E844" i="1"/>
  <c r="E816" i="1"/>
  <c r="E854" i="1"/>
  <c r="E851" i="1"/>
  <c r="E847" i="1"/>
  <c r="E841" i="1"/>
  <c r="E777" i="1"/>
  <c r="E849" i="1"/>
  <c r="E846" i="1"/>
  <c r="E817" i="1"/>
  <c r="E855" i="1"/>
  <c r="E829" i="1"/>
  <c r="E822" i="1"/>
  <c r="E843" i="1"/>
  <c r="E842" i="1"/>
  <c r="E832" i="1"/>
  <c r="E813" i="1"/>
  <c r="E853" i="1"/>
  <c r="E839" i="1"/>
  <c r="E778" i="1"/>
  <c r="E806" i="1"/>
  <c r="E788" i="1"/>
  <c r="E837" i="1"/>
  <c r="E826" i="1"/>
  <c r="E833" i="1"/>
  <c r="E799" i="1"/>
  <c r="E836" i="1"/>
  <c r="E821" i="1"/>
  <c r="E785" i="1"/>
  <c r="E820" i="1"/>
  <c r="E783" i="1"/>
  <c r="E835" i="1"/>
  <c r="E797" i="1"/>
  <c r="E781" i="1"/>
  <c r="E794" i="1"/>
  <c r="E790" i="1"/>
  <c r="E814" i="1"/>
  <c r="E805" i="1"/>
  <c r="E804" i="1"/>
  <c r="E800" i="1"/>
  <c r="E834" i="1"/>
  <c r="E784" i="1"/>
  <c r="E810" i="1"/>
  <c r="E789" i="1"/>
  <c r="E798" i="1"/>
  <c r="E819" i="1"/>
  <c r="E807" i="1"/>
  <c r="E815" i="1"/>
  <c r="E824" i="1"/>
  <c r="E830" i="1"/>
  <c r="E791" i="1"/>
  <c r="E792" i="1"/>
  <c r="E782" i="1"/>
  <c r="E802" i="1"/>
  <c r="E795" i="1"/>
  <c r="E827" i="1"/>
  <c r="E793" i="1"/>
  <c r="E780" i="1"/>
  <c r="E812" i="1"/>
  <c r="E811" i="1"/>
  <c r="E803" i="1"/>
  <c r="E787" i="1"/>
  <c r="E848" i="1"/>
  <c r="E845" i="1"/>
  <c r="E809" i="1"/>
  <c r="E831" i="1"/>
  <c r="E825" i="1"/>
  <c r="E823" i="1"/>
  <c r="E760" i="1"/>
  <c r="E763" i="1"/>
  <c r="E772" i="1"/>
  <c r="E757" i="1"/>
  <c r="E756" i="1"/>
  <c r="E773" i="1"/>
  <c r="E769" i="1"/>
  <c r="E758" i="1"/>
  <c r="E755" i="1"/>
  <c r="E767" i="1"/>
  <c r="E751" i="1"/>
  <c r="E764" i="1"/>
  <c r="E747" i="1"/>
  <c r="E768" i="1"/>
  <c r="E770" i="1"/>
  <c r="E766" i="1"/>
  <c r="E748" i="1"/>
  <c r="E740" i="1"/>
  <c r="E742" i="1"/>
  <c r="E729" i="1"/>
  <c r="E737" i="1"/>
  <c r="E733" i="1"/>
  <c r="E739" i="1"/>
  <c r="E723" i="1"/>
  <c r="E738" i="1"/>
  <c r="E728" i="1"/>
  <c r="E734" i="1"/>
  <c r="E731" i="1"/>
  <c r="E725" i="1"/>
  <c r="E735" i="1"/>
  <c r="E648" i="1"/>
  <c r="E640" i="1"/>
  <c r="E672" i="1"/>
  <c r="E669" i="1"/>
  <c r="E628" i="1"/>
  <c r="E684" i="1"/>
  <c r="E656" i="1"/>
  <c r="E638" i="1"/>
  <c r="E667" i="1"/>
  <c r="E689" i="1"/>
  <c r="E699" i="1"/>
  <c r="E681" i="1"/>
  <c r="E685" i="1"/>
  <c r="E697" i="1"/>
  <c r="E637" i="1"/>
  <c r="E650" i="1"/>
  <c r="E632" i="1"/>
  <c r="E678" i="1"/>
  <c r="E639" i="1"/>
  <c r="E675" i="1"/>
  <c r="E658" i="1"/>
  <c r="E687" i="1"/>
  <c r="E631" i="1"/>
  <c r="E644" i="1"/>
  <c r="E661" i="1"/>
  <c r="E633" i="1"/>
  <c r="E636" i="1"/>
  <c r="E659" i="1"/>
  <c r="E646" i="1"/>
  <c r="E679" i="1"/>
  <c r="E663" i="1"/>
  <c r="E649" i="1"/>
  <c r="E688" i="1"/>
  <c r="E655" i="1"/>
  <c r="E665" i="1"/>
  <c r="E705" i="1"/>
  <c r="E698" i="1"/>
  <c r="E692" i="1"/>
  <c r="E690" i="1"/>
  <c r="E634" i="1"/>
  <c r="E652" i="1"/>
  <c r="E694" i="1"/>
  <c r="E674" i="1"/>
  <c r="E662" i="1"/>
  <c r="E676" i="1"/>
  <c r="E686" i="1"/>
  <c r="E701" i="1"/>
  <c r="E680" i="1"/>
  <c r="E654" i="1"/>
  <c r="E645" i="1"/>
  <c r="E657" i="1"/>
  <c r="E627" i="1"/>
  <c r="E643" i="1"/>
  <c r="E617" i="1"/>
  <c r="E558" i="1"/>
  <c r="E600" i="1"/>
  <c r="E621" i="1"/>
  <c r="E619" i="1"/>
  <c r="E624" i="1"/>
  <c r="E592" i="1"/>
  <c r="E611" i="1"/>
  <c r="E596" i="1"/>
  <c r="E588" i="1"/>
  <c r="E525" i="1"/>
  <c r="E517" i="1"/>
  <c r="E516" i="1"/>
  <c r="E541" i="1"/>
  <c r="E583" i="1"/>
  <c r="E547" i="1"/>
  <c r="E537" i="1"/>
  <c r="E522" i="1"/>
  <c r="E527" i="1"/>
  <c r="E519" i="1"/>
  <c r="E515" i="1"/>
  <c r="E585" i="1"/>
  <c r="E618" i="1"/>
  <c r="E568" i="1"/>
  <c r="E593" i="1"/>
  <c r="E572" i="1"/>
  <c r="E602" i="1"/>
  <c r="E601" i="1"/>
  <c r="E571" i="1"/>
  <c r="E597" i="1"/>
  <c r="E591" i="1"/>
  <c r="E589" i="1"/>
  <c r="E576" i="1"/>
  <c r="E603" i="1"/>
  <c r="E580" i="1"/>
  <c r="E553" i="1"/>
  <c r="E556" i="1"/>
  <c r="E623" i="1"/>
  <c r="E620" i="1"/>
  <c r="E610" i="1"/>
  <c r="E584" i="1"/>
  <c r="E545" i="1"/>
  <c r="E530" i="1"/>
  <c r="E615" i="1"/>
  <c r="E614" i="1"/>
  <c r="E575" i="1"/>
  <c r="E607" i="1"/>
  <c r="E581" i="1"/>
  <c r="E549" i="1"/>
  <c r="E587" i="1"/>
  <c r="E582" i="1"/>
  <c r="E520" i="1"/>
  <c r="E402" i="1"/>
  <c r="E400" i="1"/>
  <c r="E508" i="1"/>
  <c r="E509" i="1"/>
  <c r="E468" i="1"/>
  <c r="E488" i="1"/>
  <c r="E447" i="1"/>
  <c r="E505" i="1"/>
  <c r="E466" i="1"/>
  <c r="E511" i="1"/>
  <c r="E426" i="1"/>
  <c r="E439" i="1"/>
  <c r="E452" i="1"/>
  <c r="E503" i="1"/>
  <c r="E501" i="1"/>
  <c r="E502" i="1"/>
  <c r="E492" i="1"/>
  <c r="E477" i="1"/>
  <c r="E435" i="1"/>
  <c r="E427" i="1"/>
  <c r="E458" i="1"/>
  <c r="E479" i="1"/>
  <c r="E495" i="1"/>
  <c r="E455" i="1"/>
  <c r="E448" i="1"/>
  <c r="E490" i="1"/>
  <c r="E438" i="1"/>
  <c r="E469" i="1"/>
  <c r="E418" i="1"/>
  <c r="E443" i="1"/>
  <c r="E420" i="1"/>
  <c r="E510" i="1"/>
  <c r="E437" i="1"/>
  <c r="E493" i="1"/>
  <c r="E484" i="1"/>
  <c r="E453" i="1"/>
  <c r="E473" i="1"/>
  <c r="E462" i="1"/>
  <c r="E429" i="1"/>
  <c r="E507" i="1"/>
  <c r="E498" i="1"/>
  <c r="E487" i="1"/>
  <c r="E459" i="1"/>
  <c r="E472" i="1"/>
  <c r="E463" i="1"/>
  <c r="E483" i="1"/>
  <c r="E446" i="1"/>
  <c r="E433" i="1"/>
  <c r="E465" i="1"/>
  <c r="E431" i="1"/>
  <c r="E445" i="1"/>
  <c r="E432" i="1"/>
  <c r="E317" i="1"/>
  <c r="E363" i="1"/>
  <c r="E388" i="1"/>
  <c r="E373" i="1"/>
  <c r="E366" i="1"/>
  <c r="E385" i="1"/>
  <c r="E356" i="1"/>
  <c r="E338" i="1"/>
  <c r="E351" i="1"/>
  <c r="E342" i="1"/>
  <c r="E324" i="1"/>
  <c r="E325" i="1"/>
  <c r="E406" i="1"/>
  <c r="E395" i="1"/>
  <c r="E413" i="1"/>
  <c r="E345" i="1"/>
  <c r="E392" i="1"/>
  <c r="E394" i="1"/>
  <c r="E380" i="1"/>
  <c r="E348" i="1"/>
  <c r="E371" i="1"/>
  <c r="E347" i="1"/>
  <c r="E334" i="1"/>
  <c r="E370" i="1"/>
  <c r="E416" i="1"/>
  <c r="E457" i="1"/>
  <c r="E417" i="1"/>
  <c r="E405" i="1"/>
  <c r="E410" i="1"/>
  <c r="E449" i="1"/>
  <c r="E408" i="1"/>
  <c r="E331" i="1"/>
  <c r="E333" i="1"/>
  <c r="E381" i="1"/>
  <c r="E335" i="1"/>
  <c r="E318" i="1"/>
  <c r="E336" i="1"/>
  <c r="E327" i="1"/>
  <c r="E494" i="1"/>
  <c r="E415" i="1"/>
  <c r="E497" i="1"/>
  <c r="E441" i="1"/>
  <c r="E421" i="1"/>
  <c r="E422" i="1"/>
  <c r="E423" i="1"/>
  <c r="E430" i="1"/>
  <c r="E411" i="1"/>
  <c r="E401" i="1"/>
  <c r="E440" i="1"/>
  <c r="E391" i="1"/>
  <c r="E389" i="1"/>
  <c r="E329" i="1"/>
  <c r="E382" i="1"/>
  <c r="E390" i="1"/>
  <c r="E369" i="1"/>
  <c r="E344" i="1"/>
  <c r="E319" i="1"/>
  <c r="E316" i="1"/>
  <c r="E367" i="1"/>
  <c r="E404" i="1"/>
  <c r="E428" i="1"/>
  <c r="E460" i="1"/>
  <c r="E450" i="1"/>
  <c r="E480" i="1"/>
  <c r="E436" i="1"/>
  <c r="E434" i="1"/>
  <c r="E442" i="1"/>
  <c r="E399" i="1"/>
  <c r="E337" i="1"/>
  <c r="E320" i="1"/>
  <c r="E383" i="1"/>
  <c r="E339" i="1"/>
  <c r="E321" i="1"/>
  <c r="E332" i="1"/>
  <c r="E314" i="1"/>
  <c r="E322" i="1"/>
  <c r="E478" i="1"/>
  <c r="E475" i="1"/>
  <c r="E403" i="1"/>
  <c r="E425" i="1"/>
  <c r="E461" i="1"/>
  <c r="E454" i="1"/>
  <c r="E451" i="1"/>
  <c r="E424" i="1"/>
  <c r="E407" i="1"/>
  <c r="E414" i="1"/>
  <c r="E340" i="1"/>
  <c r="E393" i="1"/>
  <c r="E353" i="1"/>
  <c r="E387" i="1"/>
  <c r="E360" i="1"/>
  <c r="E378" i="1"/>
  <c r="E349" i="1"/>
  <c r="E315" i="1"/>
  <c r="E328" i="1"/>
  <c r="E359" i="1"/>
  <c r="E354" i="1"/>
  <c r="E350" i="1"/>
  <c r="E330" i="1"/>
  <c r="E346" i="1"/>
  <c r="E379" i="1"/>
  <c r="E365" i="1"/>
  <c r="E323" i="1"/>
  <c r="E352" i="1"/>
  <c r="E384" i="1"/>
  <c r="E358" i="1"/>
  <c r="E362" i="1"/>
  <c r="E397" i="1"/>
  <c r="E396" i="1"/>
  <c r="E386" i="1"/>
  <c r="E372" i="1"/>
  <c r="E343" i="1"/>
  <c r="E377" i="1"/>
  <c r="E374" i="1"/>
  <c r="E375" i="1"/>
  <c r="E376" i="1"/>
  <c r="E341" i="1"/>
  <c r="E368" i="1"/>
  <c r="E364" i="1"/>
  <c r="E357" i="1"/>
  <c r="E355" i="1"/>
  <c r="E326" i="1"/>
  <c r="E294" i="1"/>
  <c r="E297" i="1"/>
  <c r="E307" i="1"/>
  <c r="E300" i="1"/>
  <c r="E299" i="1"/>
  <c r="E308" i="1"/>
  <c r="E310" i="1"/>
  <c r="E309" i="1"/>
  <c r="E306" i="1"/>
  <c r="E295" i="1"/>
  <c r="E287" i="1"/>
  <c r="E302" i="1"/>
  <c r="E296" i="1"/>
  <c r="E285" i="1"/>
  <c r="E298" i="1"/>
  <c r="E291" i="1"/>
  <c r="E305" i="1"/>
  <c r="E255" i="1"/>
  <c r="E269" i="1"/>
  <c r="E271" i="1"/>
  <c r="E279" i="1"/>
  <c r="E283" i="1"/>
  <c r="E268" i="1"/>
  <c r="E263" i="1"/>
  <c r="E274" i="1"/>
  <c r="E253" i="1"/>
  <c r="E264" i="1"/>
  <c r="E267" i="1"/>
  <c r="E275" i="1"/>
  <c r="E256" i="1"/>
  <c r="E282" i="1"/>
  <c r="E260" i="1"/>
  <c r="E278" i="1"/>
  <c r="E258" i="1"/>
  <c r="E265" i="1"/>
  <c r="E252" i="1"/>
  <c r="E270" i="1"/>
  <c r="E257" i="1"/>
  <c r="E272" i="1"/>
  <c r="E259" i="1"/>
  <c r="E276" i="1"/>
  <c r="E262" i="1"/>
  <c r="E266" i="1"/>
  <c r="E273" i="1"/>
  <c r="E277" i="1"/>
  <c r="E261" i="1"/>
  <c r="E249" i="1"/>
  <c r="E244" i="1"/>
  <c r="E243" i="1"/>
  <c r="E239" i="1"/>
  <c r="E241" i="1"/>
  <c r="E187" i="1"/>
  <c r="E226" i="1"/>
  <c r="E224" i="1"/>
  <c r="E216" i="1"/>
  <c r="E195" i="1"/>
  <c r="E217" i="1"/>
  <c r="E207" i="1"/>
  <c r="E210" i="1"/>
  <c r="E203" i="1"/>
  <c r="E220" i="1"/>
  <c r="E204" i="1"/>
  <c r="E145" i="1"/>
  <c r="E176" i="1"/>
  <c r="E178" i="1"/>
  <c r="E173" i="1"/>
  <c r="E181" i="1"/>
  <c r="E163" i="1"/>
  <c r="E179" i="1"/>
  <c r="E154" i="1"/>
  <c r="E146" i="1"/>
  <c r="E171" i="1"/>
  <c r="E155" i="1"/>
  <c r="E11" i="1"/>
  <c r="E41" i="1"/>
  <c r="E48" i="1"/>
  <c r="E43" i="1"/>
  <c r="E42" i="1"/>
  <c r="E26" i="1"/>
  <c r="E47" i="1"/>
  <c r="E45" i="1"/>
  <c r="E46" i="1"/>
  <c r="E39" i="1"/>
  <c r="E36" i="1"/>
  <c r="E38" i="1"/>
  <c r="E27" i="1"/>
  <c r="E34" i="1"/>
  <c r="E23" i="1"/>
  <c r="E10" i="1"/>
  <c r="E17" i="1"/>
  <c r="E25" i="1"/>
  <c r="E19" i="1"/>
  <c r="E30" i="1"/>
  <c r="E37" i="1"/>
  <c r="E56" i="1"/>
  <c r="E107" i="1"/>
  <c r="E57" i="1"/>
  <c r="E58" i="1"/>
  <c r="E119" i="1"/>
  <c r="E97" i="1"/>
  <c r="E78" i="1"/>
  <c r="E63" i="1"/>
  <c r="E53" i="1"/>
  <c r="E92" i="1"/>
  <c r="E80" i="1"/>
  <c r="E62" i="1"/>
  <c r="E68" i="1"/>
  <c r="E99" i="1"/>
  <c r="E114" i="1"/>
  <c r="E108" i="1"/>
  <c r="E77" i="1"/>
  <c r="E116" i="1"/>
  <c r="E115" i="1"/>
  <c r="E106" i="1"/>
  <c r="E118" i="1"/>
  <c r="E104" i="1"/>
  <c r="E109" i="1"/>
  <c r="E93" i="1"/>
  <c r="E85" i="1"/>
  <c r="E103" i="1"/>
  <c r="E91" i="1"/>
  <c r="E136" i="1"/>
  <c r="E534" i="1"/>
  <c r="E560" i="1"/>
  <c r="E232" i="1"/>
  <c r="E82" i="1"/>
  <c r="E840" i="1"/>
  <c r="E98" i="1"/>
  <c r="E100" i="1"/>
  <c r="E566" i="1"/>
  <c r="E577" i="1"/>
  <c r="E90" i="1"/>
  <c r="E110" i="1"/>
  <c r="E852" i="1"/>
  <c r="E73" i="1"/>
  <c r="E125" i="1"/>
  <c r="E573" i="1"/>
  <c r="E719" i="1"/>
  <c r="E715" i="1"/>
  <c r="E95" i="1"/>
  <c r="E75" i="1"/>
  <c r="E83" i="1"/>
  <c r="E111" i="1"/>
  <c r="E50" i="1"/>
  <c r="E101" i="1"/>
  <c r="E113" i="1"/>
  <c r="E123" i="1"/>
  <c r="E134" i="1"/>
  <c r="E137" i="1"/>
  <c r="E211" i="1"/>
  <c r="E225" i="1"/>
  <c r="E245" i="1"/>
  <c r="E229" i="1"/>
  <c r="E671" i="1"/>
  <c r="E677" i="1"/>
  <c r="E709" i="1"/>
  <c r="E736" i="1"/>
  <c r="E752" i="1"/>
  <c r="E786" i="1"/>
  <c r="E647" i="1"/>
  <c r="E13" i="1"/>
  <c r="E550" i="1"/>
  <c r="E616" i="1"/>
  <c r="E3" i="1"/>
  <c r="E546" i="1"/>
  <c r="E635" i="1"/>
  <c r="E641" i="1"/>
  <c r="E704" i="1"/>
  <c r="E720" i="1"/>
  <c r="E808" i="1"/>
  <c r="E168" i="1"/>
  <c r="E161" i="1"/>
  <c r="E170" i="1"/>
  <c r="E169" i="1"/>
  <c r="E129" i="1"/>
  <c r="E183" i="1"/>
  <c r="E212" i="1"/>
  <c r="E248" i="1"/>
  <c r="E44" i="1"/>
  <c r="E33" i="1"/>
  <c r="E69" i="1"/>
  <c r="E142" i="1"/>
  <c r="E128" i="1"/>
  <c r="E208" i="1"/>
  <c r="E474" i="1"/>
  <c r="E464" i="1"/>
  <c r="E467" i="1"/>
  <c r="E444" i="1"/>
  <c r="E486" i="1"/>
  <c r="E513" i="1"/>
  <c r="E538" i="1"/>
  <c r="E526" i="1"/>
  <c r="E651" i="1"/>
  <c r="E700" i="1"/>
  <c r="E714" i="1"/>
  <c r="E745" i="1"/>
  <c r="E749" i="1"/>
  <c r="E796" i="1"/>
  <c r="E74" i="1"/>
  <c r="E60" i="1"/>
  <c r="E72" i="1"/>
  <c r="E65" i="1"/>
  <c r="E130" i="1"/>
  <c r="E166" i="1"/>
  <c r="E214" i="1"/>
  <c r="E189" i="1"/>
  <c r="E201" i="1"/>
  <c r="E280" i="1"/>
  <c r="E290" i="1"/>
  <c r="E292" i="1"/>
  <c r="E563" i="1"/>
  <c r="E532" i="1"/>
  <c r="E528" i="1"/>
  <c r="E670" i="1"/>
  <c r="E703" i="1"/>
  <c r="E741" i="1"/>
  <c r="E55" i="1"/>
  <c r="E81" i="1"/>
  <c r="E88" i="1"/>
  <c r="E79" i="1"/>
  <c r="E89" i="1"/>
  <c r="E32" i="1"/>
  <c r="E76" i="1"/>
  <c r="E59" i="1"/>
  <c r="E117" i="1"/>
  <c r="E86" i="1"/>
  <c r="E96" i="1"/>
  <c r="E105" i="1"/>
  <c r="E61" i="1"/>
  <c r="E71" i="1"/>
  <c r="E131" i="1"/>
  <c r="E157" i="1"/>
  <c r="E151" i="1"/>
  <c r="E150" i="1"/>
  <c r="E159" i="1"/>
  <c r="E152" i="1"/>
  <c r="E205" i="1"/>
  <c r="E223" i="1"/>
  <c r="E254" i="1"/>
  <c r="E301" i="1"/>
  <c r="E293" i="1"/>
  <c r="E64" i="1"/>
  <c r="E66" i="1"/>
  <c r="E112" i="1"/>
  <c r="E102" i="1"/>
  <c r="E122" i="1"/>
  <c r="E158" i="1"/>
  <c r="E143" i="1"/>
  <c r="E141" i="1"/>
  <c r="E156" i="1"/>
  <c r="E172" i="1"/>
  <c r="E177" i="1"/>
  <c r="E147" i="1"/>
  <c r="E194" i="1"/>
  <c r="E196" i="1"/>
  <c r="E200" i="1"/>
  <c r="E188" i="1"/>
  <c r="E235" i="1"/>
  <c r="E304" i="1"/>
  <c r="E288" i="1"/>
  <c r="E456" i="1"/>
  <c r="E476" i="1"/>
  <c r="E481" i="1"/>
  <c r="E409" i="1"/>
  <c r="E548" i="1"/>
  <c r="E536" i="1"/>
  <c r="E54" i="1"/>
  <c r="E149" i="1"/>
  <c r="E126" i="1"/>
  <c r="E160" i="1"/>
  <c r="E148" i="1"/>
  <c r="E138" i="1"/>
  <c r="E175" i="1"/>
  <c r="E180" i="1"/>
  <c r="E140" i="1"/>
  <c r="E186" i="1"/>
  <c r="E190" i="1"/>
  <c r="E215" i="1"/>
  <c r="E198" i="1"/>
  <c r="E193" i="1"/>
  <c r="E202" i="1"/>
  <c r="E236" i="1"/>
  <c r="E311" i="1"/>
  <c r="E523" i="1"/>
  <c r="E518" i="1"/>
  <c r="E574" i="1"/>
  <c r="E533" i="1"/>
  <c r="E555" i="1"/>
  <c r="E569" i="1"/>
  <c r="E524" i="1"/>
  <c r="E599" i="1"/>
  <c r="E544" i="1"/>
  <c r="E579" i="1"/>
  <c r="E642" i="1"/>
  <c r="E419" i="1"/>
  <c r="E470" i="1"/>
  <c r="E514" i="1"/>
  <c r="E531" i="1"/>
  <c r="E535" i="1"/>
  <c r="E539" i="1"/>
  <c r="E586" i="1"/>
  <c r="E606" i="1"/>
  <c r="E613" i="1"/>
  <c r="E612" i="1"/>
  <c r="E682" i="1"/>
  <c r="E629" i="1"/>
  <c r="E717" i="1"/>
  <c r="E710" i="1"/>
  <c r="E718" i="1"/>
  <c r="E722" i="1"/>
  <c r="E774" i="1"/>
  <c r="E691" i="1"/>
  <c r="E693" i="1"/>
  <c r="E708" i="1"/>
  <c r="E743" i="1"/>
  <c r="E744" i="1"/>
  <c r="E762" i="1"/>
  <c r="E771" i="1"/>
  <c r="E801" i="1"/>
  <c r="E506" i="1"/>
  <c r="E529" i="1"/>
  <c r="E595" i="1"/>
  <c r="E551" i="1"/>
  <c r="E598" i="1"/>
  <c r="E552" i="1"/>
  <c r="E590" i="1"/>
  <c r="E521" i="1"/>
  <c r="E567" i="1"/>
  <c r="E622" i="1"/>
  <c r="E543" i="1"/>
  <c r="E626" i="1"/>
  <c r="E664" i="1"/>
  <c r="E683" i="1"/>
  <c r="E653" i="1"/>
  <c r="E711" i="1"/>
  <c r="E716" i="1"/>
  <c r="E726" i="1"/>
  <c r="E712" i="1"/>
  <c r="E724" i="1"/>
  <c r="E727" i="1"/>
  <c r="E761" i="1"/>
  <c r="E759" i="1"/>
  <c r="E776" i="1"/>
  <c r="E838" i="1"/>
  <c r="E754" i="1"/>
  <c r="E750" i="1"/>
  <c r="E765" i="1"/>
  <c r="E730" i="1"/>
  <c r="E732" i="1"/>
  <c r="E666" i="1"/>
  <c r="E630" i="1"/>
  <c r="E702" i="1"/>
  <c r="E668" i="1"/>
  <c r="E660" i="1"/>
  <c r="E706" i="1"/>
  <c r="E561" i="1"/>
  <c r="E554" i="1"/>
  <c r="E609" i="1"/>
  <c r="E565" i="1"/>
  <c r="E542" i="1"/>
  <c r="E557" i="1"/>
  <c r="E578" i="1"/>
  <c r="E594" i="1"/>
  <c r="E608" i="1"/>
  <c r="E540" i="1"/>
  <c r="E562" i="1"/>
  <c r="E605" i="1"/>
  <c r="E412" i="1"/>
  <c r="E504" i="1"/>
  <c r="E500" i="1"/>
  <c r="E499" i="1"/>
  <c r="E482" i="1"/>
  <c r="E496" i="1"/>
  <c r="E313" i="1"/>
  <c r="E228" i="1"/>
  <c r="E233" i="1"/>
  <c r="E234" i="1"/>
  <c r="E240" i="1"/>
  <c r="E281" i="1"/>
  <c r="E286" i="1"/>
  <c r="E289" i="1"/>
  <c r="E231" i="1"/>
  <c r="E242" i="1"/>
  <c r="E230" i="1"/>
  <c r="E237" i="1"/>
  <c r="E251" i="1"/>
  <c r="E185" i="1"/>
  <c r="E184" i="1"/>
  <c r="E191" i="1"/>
  <c r="E221" i="1"/>
  <c r="E199" i="1"/>
  <c r="E222" i="1"/>
  <c r="E213" i="1"/>
  <c r="E206" i="1"/>
  <c r="E197" i="1"/>
  <c r="E209" i="1"/>
  <c r="E218" i="1"/>
  <c r="E192" i="1"/>
  <c r="E124" i="1"/>
  <c r="E139" i="1"/>
  <c r="E133" i="1"/>
  <c r="E135" i="1"/>
  <c r="E165" i="1"/>
  <c r="E127" i="1"/>
  <c r="E144" i="1"/>
  <c r="E153" i="1"/>
  <c r="E121" i="1"/>
  <c r="E174" i="1"/>
  <c r="E164" i="1"/>
  <c r="E132" i="1"/>
  <c r="E52" i="1"/>
  <c r="E87" i="1"/>
  <c r="E84" i="1"/>
  <c r="E94" i="1"/>
  <c r="E67" i="1"/>
  <c r="E70" i="1"/>
  <c r="E21" i="1"/>
  <c r="E15" i="1"/>
  <c r="E7" i="1"/>
  <c r="E31" i="1"/>
  <c r="E22" i="1"/>
  <c r="E20" i="1"/>
  <c r="E5" i="1"/>
  <c r="E6" i="1"/>
  <c r="E40" i="1"/>
  <c r="E24" i="1"/>
  <c r="E14" i="1"/>
  <c r="E49" i="1"/>
  <c r="E8" i="1"/>
  <c r="E4" i="1"/>
  <c r="E29" i="1"/>
  <c r="E18" i="1"/>
  <c r="E9" i="1"/>
  <c r="E12" i="1"/>
  <c r="E35" i="1"/>
  <c r="E28" i="1"/>
</calcChain>
</file>

<file path=xl/sharedStrings.xml><?xml version="1.0" encoding="utf-8"?>
<sst xmlns="http://schemas.openxmlformats.org/spreadsheetml/2006/main" count="11606" uniqueCount="1041">
  <si>
    <t>Управление физической культуры и спорта г.Воронеж</t>
  </si>
  <si>
    <t>Региональная физкультурно-спортивная общественная организация</t>
  </si>
  <si>
    <t>Федерация спортивного ориентирования Воронежской области</t>
  </si>
  <si>
    <t>Кубок городского спринта 2 этап</t>
  </si>
  <si>
    <t>30.04.2022, г.Воронеж</t>
  </si>
  <si>
    <t>ПРОТОКОЛ РЕЗУЛЬТАТОВ</t>
  </si>
  <si>
    <t>Ж10, 10 КП, 1,2 км</t>
  </si>
  <si>
    <t>Ж12, 11 КП, 1,4 км</t>
  </si>
  <si>
    <t>Ж14, 12 КП, 1,5 км</t>
  </si>
  <si>
    <t>Ж16, 16 КП, 1,9 км</t>
  </si>
  <si>
    <t>Ж18, 18 КП, 2,4 км</t>
  </si>
  <si>
    <t>ЖВ, 16 КП, 1,9 км</t>
  </si>
  <si>
    <t>ЖЭ, 18 КП, 2,7 км</t>
  </si>
  <si>
    <t>М10, 11 КП, 1,3 км</t>
  </si>
  <si>
    <t>М12, 11 КП, 1,4 км</t>
  </si>
  <si>
    <t>М14, 15 КП, 1,9 км</t>
  </si>
  <si>
    <t>М16, 18 КП, 2,4 км</t>
  </si>
  <si>
    <t>М18, 18 КП, 2,7 км</t>
  </si>
  <si>
    <t>МВ, 18 КП, 2,4 км</t>
  </si>
  <si>
    <t>МЭ, 22 КП, 3,5 км</t>
  </si>
  <si>
    <t>№п/п</t>
  </si>
  <si>
    <t>Коллектив</t>
  </si>
  <si>
    <t>ГР</t>
  </si>
  <si>
    <t>Результат</t>
  </si>
  <si>
    <t>Место</t>
  </si>
  <si>
    <t>Прим</t>
  </si>
  <si>
    <t>Непоседы</t>
  </si>
  <si>
    <t>Воронеж</t>
  </si>
  <si>
    <t>Давыдова</t>
  </si>
  <si>
    <t>Паровоз</t>
  </si>
  <si>
    <t>Буржинский</t>
  </si>
  <si>
    <t>Фамилия, имя</t>
  </si>
  <si>
    <t>Собинина Елизавета</t>
  </si>
  <si>
    <t>СШОР 18 ОРИОН</t>
  </si>
  <si>
    <t>Арапова Нелли</t>
  </si>
  <si>
    <t>СШОР 18 АТЛЕТ</t>
  </si>
  <si>
    <t>Захарова Дарья</t>
  </si>
  <si>
    <t>СШОР 18 Макейчик</t>
  </si>
  <si>
    <t>Семенова Полина</t>
  </si>
  <si>
    <t>СШОР 18 Sirius Пи</t>
  </si>
  <si>
    <t>Боднар Анна</t>
  </si>
  <si>
    <t>Мальцева Елизавета</t>
  </si>
  <si>
    <t>СШОР 18 Авдеев</t>
  </si>
  <si>
    <t>Заенцева Евгения</t>
  </si>
  <si>
    <t>СШОР 18 Берёзовая р</t>
  </si>
  <si>
    <t>Гайдукова Елизавета</t>
  </si>
  <si>
    <t>СШОР 18 Смородино</t>
  </si>
  <si>
    <t>Прядильщикова Алена</t>
  </si>
  <si>
    <t>СШОР 18 Юго-Запад</t>
  </si>
  <si>
    <t>Логвиненко Диана</t>
  </si>
  <si>
    <t>Сайгакова Екатерина</t>
  </si>
  <si>
    <t>Беликова Екатерина</t>
  </si>
  <si>
    <t>Грабиненко Елена</t>
  </si>
  <si>
    <t>Уразова Ярослава</t>
  </si>
  <si>
    <t>Черкасова Дарья</t>
  </si>
  <si>
    <t>Сигаева Александра</t>
  </si>
  <si>
    <t>Кальницкая Александра</t>
  </si>
  <si>
    <t>Ракович Марианна</t>
  </si>
  <si>
    <t>СШОР 18 Дон спорт</t>
  </si>
  <si>
    <t>Гриднева Елизавета</t>
  </si>
  <si>
    <t>Деминтиевская Екатерина</t>
  </si>
  <si>
    <t>СШОР 18 Азимут</t>
  </si>
  <si>
    <t>Ушакова Мария</t>
  </si>
  <si>
    <t>Кондратенко Мария</t>
  </si>
  <si>
    <t>Часовских Карина</t>
  </si>
  <si>
    <t>Косыгина Вероника</t>
  </si>
  <si>
    <t>Станченко Анастасия</t>
  </si>
  <si>
    <t>Криуля Валерия</t>
  </si>
  <si>
    <t>Разворотнева Маргарита</t>
  </si>
  <si>
    <t>Коровина Ксения</t>
  </si>
  <si>
    <t>Салькова Екатерина</t>
  </si>
  <si>
    <t>Столповская Карина</t>
  </si>
  <si>
    <t>Цыбакова Софья</t>
  </si>
  <si>
    <t>Заенцева Наталья</t>
  </si>
  <si>
    <t>Карташева Анна</t>
  </si>
  <si>
    <t>Деревенских Василиса</t>
  </si>
  <si>
    <t>Мирошникова Кристина</t>
  </si>
  <si>
    <t>Логвиненко Арина</t>
  </si>
  <si>
    <t>Пальчикова Дарья</t>
  </si>
  <si>
    <t>Айрапетян Наре</t>
  </si>
  <si>
    <t>Харченко Полина</t>
  </si>
  <si>
    <t>Королёва София</t>
  </si>
  <si>
    <t>Гусева Юлия</t>
  </si>
  <si>
    <t>СШОР 18 ГавриловSki</t>
  </si>
  <si>
    <t>Шматова Елизавета</t>
  </si>
  <si>
    <t>Дубовая Юлия</t>
  </si>
  <si>
    <t>Мусияченко Валерия</t>
  </si>
  <si>
    <t>Клочкова Елизавета</t>
  </si>
  <si>
    <t>Минакова Арина</t>
  </si>
  <si>
    <t>Токарева Ксения</t>
  </si>
  <si>
    <t>Голева Дарья</t>
  </si>
  <si>
    <t>Чупеева Анастасия</t>
  </si>
  <si>
    <t>Максимова Виктория</t>
  </si>
  <si>
    <t>Кузовкина Дарья</t>
  </si>
  <si>
    <t>СШОР 18 Вильденберг</t>
  </si>
  <si>
    <t>Понамаренко Анна</t>
  </si>
  <si>
    <t>Бирюк Мария</t>
  </si>
  <si>
    <t>Корчагина Алёна</t>
  </si>
  <si>
    <t>СШОР 18 Торнадо</t>
  </si>
  <si>
    <t>Божко Алина</t>
  </si>
  <si>
    <t>Громашева Дарья</t>
  </si>
  <si>
    <t>Ряскина Виктория</t>
  </si>
  <si>
    <t>Лелякова Соня</t>
  </si>
  <si>
    <t>Белькова Дарья</t>
  </si>
  <si>
    <t>Бейнарович Ангелина</t>
  </si>
  <si>
    <t>Талтынова Виктория</t>
  </si>
  <si>
    <t>Шишлова Алиса</t>
  </si>
  <si>
    <t>Корсакова Анастасия</t>
  </si>
  <si>
    <t>Иванова Полина</t>
  </si>
  <si>
    <t>Топорова Алиса</t>
  </si>
  <si>
    <t>Малай Мелиса</t>
  </si>
  <si>
    <t>Баженова Маргарита</t>
  </si>
  <si>
    <t>СШОР 18 Канищева</t>
  </si>
  <si>
    <t>Мелихова Мария</t>
  </si>
  <si>
    <t>Старцева Ирина</t>
  </si>
  <si>
    <t>Петроченко Вероника</t>
  </si>
  <si>
    <t>Чиркова Анна</t>
  </si>
  <si>
    <t>Дейнека Дарья</t>
  </si>
  <si>
    <t>Комарова Виктория</t>
  </si>
  <si>
    <t>Азарина Анна</t>
  </si>
  <si>
    <t>Наумова София</t>
  </si>
  <si>
    <t>Бердникова Вероника</t>
  </si>
  <si>
    <t>Якименко Виктория</t>
  </si>
  <si>
    <t>Непряхина Полина</t>
  </si>
  <si>
    <t>Языкова Эллина</t>
  </si>
  <si>
    <t>Савельева Арина</t>
  </si>
  <si>
    <t>Потапенко Елизавета</t>
  </si>
  <si>
    <t>Калантарова Алина</t>
  </si>
  <si>
    <t>Герина Вероника</t>
  </si>
  <si>
    <t>Котова Анна</t>
  </si>
  <si>
    <t>Трофимова Мария</t>
  </si>
  <si>
    <t>Огаркова Ульяна</t>
  </si>
  <si>
    <t>Недоноскова Анна</t>
  </si>
  <si>
    <t>Садова Дарьяна</t>
  </si>
  <si>
    <t>Перепеченая Анна</t>
  </si>
  <si>
    <t>Салькова Дарья</t>
  </si>
  <si>
    <t>Киселева Елизавета</t>
  </si>
  <si>
    <t>Гурина Мария</t>
  </si>
  <si>
    <t>Постникова Елена</t>
  </si>
  <si>
    <t>Ильина Арина</t>
  </si>
  <si>
    <t>Фролова Екатерина</t>
  </si>
  <si>
    <t>Щекунских Елизавета</t>
  </si>
  <si>
    <t>Одиноких Полина</t>
  </si>
  <si>
    <t>СШОР 18 Астахова</t>
  </si>
  <si>
    <t>Берцева Елизавета</t>
  </si>
  <si>
    <t>Кускова Дарья</t>
  </si>
  <si>
    <t>Стародубова Ксения</t>
  </si>
  <si>
    <t>Вахтина Вера</t>
  </si>
  <si>
    <t>Семибратова Маргарита</t>
  </si>
  <si>
    <t>СШОР 18 Олимп</t>
  </si>
  <si>
    <t>Помогаева Виктория</t>
  </si>
  <si>
    <t>Тараненко Владислава</t>
  </si>
  <si>
    <t>Орлянская Елизавета</t>
  </si>
  <si>
    <t>Журова Арина</t>
  </si>
  <si>
    <t>Лаврова Вероника</t>
  </si>
  <si>
    <t>Шамарина Екатерина</t>
  </si>
  <si>
    <t>Прохорова Ева</t>
  </si>
  <si>
    <t>Черепанова Екатерина</t>
  </si>
  <si>
    <t>Щекунских Анастасия</t>
  </si>
  <si>
    <t>Волкова Ульяна</t>
  </si>
  <si>
    <t>Мелихова Анастасия</t>
  </si>
  <si>
    <t>Душкина Ксения</t>
  </si>
  <si>
    <t>Ажисламова Диана</t>
  </si>
  <si>
    <t>Макейчик Наталья</t>
  </si>
  <si>
    <t>Рыжкова Надежда</t>
  </si>
  <si>
    <t>Малыгина Мария</t>
  </si>
  <si>
    <t>Захарова Елена</t>
  </si>
  <si>
    <t>Хованская Мария</t>
  </si>
  <si>
    <t>Патрина Надежда</t>
  </si>
  <si>
    <t>Лозинская Юлия</t>
  </si>
  <si>
    <t>Большунова Татьяна</t>
  </si>
  <si>
    <t>Гречкина Ирина</t>
  </si>
  <si>
    <t>Дурнова Елена</t>
  </si>
  <si>
    <t>Кальницкая Галина</t>
  </si>
  <si>
    <t>Лопатина Татьяна</t>
  </si>
  <si>
    <t>Назарова Людмила</t>
  </si>
  <si>
    <t>Еремина Елена</t>
  </si>
  <si>
    <t>Савельева Ирина</t>
  </si>
  <si>
    <t>Калинина Лилия</t>
  </si>
  <si>
    <t>Георгиева Маргарита</t>
  </si>
  <si>
    <t>Попова Анна</t>
  </si>
  <si>
    <t>Свирь Екатерина</t>
  </si>
  <si>
    <t>Сукочева Анастасия</t>
  </si>
  <si>
    <t>Литвина Ирина</t>
  </si>
  <si>
    <t>Давыдова Мария</t>
  </si>
  <si>
    <t>Плахотина Ирина</t>
  </si>
  <si>
    <t>Зеленина Лидия</t>
  </si>
  <si>
    <t>Шевелева Инна</t>
  </si>
  <si>
    <t>Полунина Ирина</t>
  </si>
  <si>
    <t>Коршикова Дарья</t>
  </si>
  <si>
    <t>Райкова Дарья</t>
  </si>
  <si>
    <t>Раздымалина Наталья</t>
  </si>
  <si>
    <t>Хованский Василий</t>
  </si>
  <si>
    <t>Шумко Михаил</t>
  </si>
  <si>
    <t>Головин Георгий</t>
  </si>
  <si>
    <t>Панков Данил</t>
  </si>
  <si>
    <t>Киселев Иван</t>
  </si>
  <si>
    <t>Чикунов Михаил</t>
  </si>
  <si>
    <t>Рудько Алексей</t>
  </si>
  <si>
    <t>Котов Антон</t>
  </si>
  <si>
    <t>Гурин Михаил</t>
  </si>
  <si>
    <t>Пошвин Кирилл</t>
  </si>
  <si>
    <t>Прядильщиков Евгений</t>
  </si>
  <si>
    <t>Постников Николай</t>
  </si>
  <si>
    <t>Толмачев Василий</t>
  </si>
  <si>
    <t>Корсаков Тимур</t>
  </si>
  <si>
    <t>Маркин Владимир</t>
  </si>
  <si>
    <t>Громашев Степан</t>
  </si>
  <si>
    <t>Павелко Даниил</t>
  </si>
  <si>
    <t>Окладников Ярослав</t>
  </si>
  <si>
    <t>Георгиев Георгий</t>
  </si>
  <si>
    <t>СШОР 18 Тураев</t>
  </si>
  <si>
    <t>Окунев Руслан</t>
  </si>
  <si>
    <t>Горожанкин Вячеслав</t>
  </si>
  <si>
    <t>Яковлев Егор</t>
  </si>
  <si>
    <t>Трутаев Владислав</t>
  </si>
  <si>
    <t>Колесник Георгий</t>
  </si>
  <si>
    <t>Мешков Никита</t>
  </si>
  <si>
    <t>Эммерт Леонид</t>
  </si>
  <si>
    <t>Авдеев Семён</t>
  </si>
  <si>
    <t>Ежов Егор</t>
  </si>
  <si>
    <t>Швецов Иван</t>
  </si>
  <si>
    <t>Зайцев Вениамин</t>
  </si>
  <si>
    <t>Попашенко Иван</t>
  </si>
  <si>
    <t>Щербаков Родион</t>
  </si>
  <si>
    <t>Исанов Степан</t>
  </si>
  <si>
    <t>Леонтьев Никита</t>
  </si>
  <si>
    <t>Махонин Макар</t>
  </si>
  <si>
    <t>Панков Никита</t>
  </si>
  <si>
    <t>Котляров Владислав</t>
  </si>
  <si>
    <t>Спицын Ярослав</t>
  </si>
  <si>
    <t>Светителенко Павел</t>
  </si>
  <si>
    <t>Зенищев Макар</t>
  </si>
  <si>
    <t>Савельев Владимир</t>
  </si>
  <si>
    <t>Попов Макар</t>
  </si>
  <si>
    <t>Суфиянов Семен</t>
  </si>
  <si>
    <t>Чуйков Максим</t>
  </si>
  <si>
    <t>Тихонов Валерий</t>
  </si>
  <si>
    <t>Петрунин Александр</t>
  </si>
  <si>
    <t>Кинько Ярослав</t>
  </si>
  <si>
    <t>Пошвин Артём</t>
  </si>
  <si>
    <t>Егорушкин Даниил</t>
  </si>
  <si>
    <t>Апалихин Владислав</t>
  </si>
  <si>
    <t>Панин Артём</t>
  </si>
  <si>
    <t>Боев Иван</t>
  </si>
  <si>
    <t>Карцев Максим</t>
  </si>
  <si>
    <t>Сухоруков Илья</t>
  </si>
  <si>
    <t>Пономарев Роман</t>
  </si>
  <si>
    <t>Грязов Мирон</t>
  </si>
  <si>
    <t>Чеботарев Михаил</t>
  </si>
  <si>
    <t>Маркин Елисей</t>
  </si>
  <si>
    <t>Пырков Константин</t>
  </si>
  <si>
    <t>Свиридов Ярослав</t>
  </si>
  <si>
    <t>Филонов Павел</t>
  </si>
  <si>
    <t>Сайгаков Константин</t>
  </si>
  <si>
    <t>Рубцов Никита</t>
  </si>
  <si>
    <t>Клевцов Иван</t>
  </si>
  <si>
    <t>Клочков Глеб</t>
  </si>
  <si>
    <t>Головин Максим</t>
  </si>
  <si>
    <t>Мелихов Максим</t>
  </si>
  <si>
    <t>Зернов Игнат</t>
  </si>
  <si>
    <t>Дудецкий Филипп</t>
  </si>
  <si>
    <t>Вахтин Сергей</t>
  </si>
  <si>
    <t>Елисеев Андрей</t>
  </si>
  <si>
    <t>Горлов Данила</t>
  </si>
  <si>
    <t>Руднев Иван</t>
  </si>
  <si>
    <t>Земцов Федор</t>
  </si>
  <si>
    <t>Парахин Владимир</t>
  </si>
  <si>
    <t>Глушко Данила</t>
  </si>
  <si>
    <t>Паршин Михаил</t>
  </si>
  <si>
    <t>Молодских Кирилл</t>
  </si>
  <si>
    <t>Хованский Владимир</t>
  </si>
  <si>
    <t>Авдеев Иван</t>
  </si>
  <si>
    <t>Нагорный Максим</t>
  </si>
  <si>
    <t>Арапов Артемий</t>
  </si>
  <si>
    <t>Елисеев Павел</t>
  </si>
  <si>
    <t>Быстрянцев Александр</t>
  </si>
  <si>
    <t>Уразов Семен</t>
  </si>
  <si>
    <t>Дорохин Александр</t>
  </si>
  <si>
    <t>Володин Дмитрий</t>
  </si>
  <si>
    <t>Коноплев Леонид</t>
  </si>
  <si>
    <t>Рукомель Владимир</t>
  </si>
  <si>
    <t>Шаповалов Владислав</t>
  </si>
  <si>
    <t>Свирь Никита</t>
  </si>
  <si>
    <t>Тарасов Тимофей</t>
  </si>
  <si>
    <t>Чернов Дамир</t>
  </si>
  <si>
    <t>Мироненко Константин</t>
  </si>
  <si>
    <t>Петиков Иван</t>
  </si>
  <si>
    <t>Шипилов Арсений</t>
  </si>
  <si>
    <t>Субботин Игорь</t>
  </si>
  <si>
    <t>Овчинников Алексей</t>
  </si>
  <si>
    <t>Чебышев Кирилл</t>
  </si>
  <si>
    <t>Котов Лев</t>
  </si>
  <si>
    <t>Сушко Никита</t>
  </si>
  <si>
    <t>Рыжих Николай</t>
  </si>
  <si>
    <t>Орлов Илья</t>
  </si>
  <si>
    <t>Чернышев Вячеслав</t>
  </si>
  <si>
    <t>Тарасов Олег</t>
  </si>
  <si>
    <t>Воронков Михаил</t>
  </si>
  <si>
    <t>Дьяченко Матвей</t>
  </si>
  <si>
    <t>Труш Лев</t>
  </si>
  <si>
    <t>Гусев Данил</t>
  </si>
  <si>
    <t>Жарких Максим</t>
  </si>
  <si>
    <t>Саевский Виталий</t>
  </si>
  <si>
    <t>Глазунов Владимир</t>
  </si>
  <si>
    <t>Лосев Алексей</t>
  </si>
  <si>
    <t>Хрущев Даниил</t>
  </si>
  <si>
    <t>Маслов Олег</t>
  </si>
  <si>
    <t>Симаков Григорий</t>
  </si>
  <si>
    <t>Ситников Кирилл</t>
  </si>
  <si>
    <t>Долуденко Артём</t>
  </si>
  <si>
    <t>Скляренко Арсений</t>
  </si>
  <si>
    <t>Донец Андрей</t>
  </si>
  <si>
    <t>Чурсин Матвей</t>
  </si>
  <si>
    <t>Ковалев Виталий</t>
  </si>
  <si>
    <t>Бурлаков Константин</t>
  </si>
  <si>
    <t>Пушкин Захар</t>
  </si>
  <si>
    <t>Клинских Егор</t>
  </si>
  <si>
    <t>Жиляков Данила</t>
  </si>
  <si>
    <t>Бакалов Дмитрий</t>
  </si>
  <si>
    <t>Гусев Антон</t>
  </si>
  <si>
    <t>Зеленский Анатолий</t>
  </si>
  <si>
    <t>Баранов Александр</t>
  </si>
  <si>
    <t>Филонов Иван</t>
  </si>
  <si>
    <t>Джамил Омар</t>
  </si>
  <si>
    <t>Мироненко Владислав</t>
  </si>
  <si>
    <t>Авдеев Тихон</t>
  </si>
  <si>
    <t>Землянухин Артём</t>
  </si>
  <si>
    <t>Клейменов Даниил</t>
  </si>
  <si>
    <t>Ковальчук Дмитрий</t>
  </si>
  <si>
    <t>Акимов Юрий</t>
  </si>
  <si>
    <t>Гречкин Артём</t>
  </si>
  <si>
    <t>Доценко Даниил</t>
  </si>
  <si>
    <t>Богданов Виталий</t>
  </si>
  <si>
    <t>Воротников Дмитрий</t>
  </si>
  <si>
    <t>Ведманкин Андрей</t>
  </si>
  <si>
    <t>Ксенадохов Максим</t>
  </si>
  <si>
    <t>Моргачев Дмитрий</t>
  </si>
  <si>
    <t>Тюнин Константин</t>
  </si>
  <si>
    <t>Киреев Максим</t>
  </si>
  <si>
    <t>Щетинин Никита</t>
  </si>
  <si>
    <t>Макеев Георгий</t>
  </si>
  <si>
    <t>Мямлин Михаил</t>
  </si>
  <si>
    <t>Колодиев Леонид</t>
  </si>
  <si>
    <t>Штельмах Михаил</t>
  </si>
  <si>
    <t>Чеботарев Георгий</t>
  </si>
  <si>
    <t>Воронин Пётр</t>
  </si>
  <si>
    <t>Киселёв Дмитрий</t>
  </si>
  <si>
    <t>Сушков Михаил</t>
  </si>
  <si>
    <t>Полянский Алексей</t>
  </si>
  <si>
    <t>Елютин Даниил</t>
  </si>
  <si>
    <t>Лисов Антон</t>
  </si>
  <si>
    <t>Чупеев Александр</t>
  </si>
  <si>
    <t>Зубков Никита</t>
  </si>
  <si>
    <t>Сорокин Павел</t>
  </si>
  <si>
    <t>Щербаков Егор</t>
  </si>
  <si>
    <t>Джамил Иосиф</t>
  </si>
  <si>
    <t>Лукин Иван</t>
  </si>
  <si>
    <t>Бурдин Егор</t>
  </si>
  <si>
    <t>Винокуров Станислав</t>
  </si>
  <si>
    <t>Панов Глеб</t>
  </si>
  <si>
    <t>Козлов Макар</t>
  </si>
  <si>
    <t>Гуринов Илья</t>
  </si>
  <si>
    <t>Тузиков Иван</t>
  </si>
  <si>
    <t>Янишевский Илья</t>
  </si>
  <si>
    <t>Голев Сергей</t>
  </si>
  <si>
    <t>Новиков Андрей</t>
  </si>
  <si>
    <t>Григорьев Дмитрий</t>
  </si>
  <si>
    <t>Богданов Андрей</t>
  </si>
  <si>
    <t>Вирютин Олег</t>
  </si>
  <si>
    <t>Макейчик Сергей</t>
  </si>
  <si>
    <t>Кандауров Евгений</t>
  </si>
  <si>
    <t>Харчук Сергей</t>
  </si>
  <si>
    <t>Буржинский Иван</t>
  </si>
  <si>
    <t>Большунов Геннадий</t>
  </si>
  <si>
    <t>Аминев Фагим</t>
  </si>
  <si>
    <t>Фомичев Павел</t>
  </si>
  <si>
    <t>ВУНЦ ВВС ВВА</t>
  </si>
  <si>
    <t>Сафонов Александр</t>
  </si>
  <si>
    <t>Кралинов Константин</t>
  </si>
  <si>
    <t>Останков Дмитрий</t>
  </si>
  <si>
    <t>Чесников Леонид</t>
  </si>
  <si>
    <t>Своеволин Александр</t>
  </si>
  <si>
    <t>Щербаков Александр</t>
  </si>
  <si>
    <t>Яньшин Владислав</t>
  </si>
  <si>
    <t>Попов Сергей</t>
  </si>
  <si>
    <t>Пигорев Дмитрий</t>
  </si>
  <si>
    <t>Прозоровский Владислав</t>
  </si>
  <si>
    <t>Безводинских Захар</t>
  </si>
  <si>
    <t>Бурдейный Илья</t>
  </si>
  <si>
    <t>Колодяжный Антон</t>
  </si>
  <si>
    <t>Сычев Максим</t>
  </si>
  <si>
    <t>Прокофьев Максим</t>
  </si>
  <si>
    <t>Иконников Владислав</t>
  </si>
  <si>
    <t>Кудрин Артём</t>
  </si>
  <si>
    <t>Дегтярёв Дмитрий</t>
  </si>
  <si>
    <t>Лихачёв Михаил</t>
  </si>
  <si>
    <t>Аминев Ефим</t>
  </si>
  <si>
    <t>Гречкин Яков</t>
  </si>
  <si>
    <t>Порецких Никита</t>
  </si>
  <si>
    <t>Аксянов Даниил</t>
  </si>
  <si>
    <t>Атерлей Сергей</t>
  </si>
  <si>
    <t>Смородинов Максим</t>
  </si>
  <si>
    <t>Цыба Алексей</t>
  </si>
  <si>
    <t>Уразов Сергей</t>
  </si>
  <si>
    <t>Селиванов Сергей</t>
  </si>
  <si>
    <t>ШСК Пламя (СОШ №79)</t>
  </si>
  <si>
    <t>Чужиков Евгений</t>
  </si>
  <si>
    <t>Беляев Семён</t>
  </si>
  <si>
    <t>Кубок городского спринта 1 этап</t>
  </si>
  <si>
    <t>09.04.2022, г.Воронеж</t>
  </si>
  <si>
    <t>Очки</t>
  </si>
  <si>
    <t>Соломатова Мария</t>
  </si>
  <si>
    <t>Анциферова Виктория</t>
  </si>
  <si>
    <t>Степанова Александра</t>
  </si>
  <si>
    <t>Дмитриева Милена</t>
  </si>
  <si>
    <t>Тулинова Дарья</t>
  </si>
  <si>
    <t>Котова Мила</t>
  </si>
  <si>
    <t>Азарина Ирина</t>
  </si>
  <si>
    <t>Чащина София</t>
  </si>
  <si>
    <t>Струкова София</t>
  </si>
  <si>
    <t>Говорова Арина</t>
  </si>
  <si>
    <t>Красношеева Варвара</t>
  </si>
  <si>
    <t>Киселева Мария</t>
  </si>
  <si>
    <t>Синцова Софья</t>
  </si>
  <si>
    <t>Козлова Александра</t>
  </si>
  <si>
    <t>Бабак Диана</t>
  </si>
  <si>
    <t>Енина Анна</t>
  </si>
  <si>
    <t>Поган Олеся</t>
  </si>
  <si>
    <t>Трушина Мария</t>
  </si>
  <si>
    <t>Вострикова Евгения</t>
  </si>
  <si>
    <t>Высоцкая Александра</t>
  </si>
  <si>
    <t>Сенцова Дарья</t>
  </si>
  <si>
    <t>Кукуева Елизавета</t>
  </si>
  <si>
    <t>Репина Мария</t>
  </si>
  <si>
    <t>Соболева Анастасия</t>
  </si>
  <si>
    <t>Шишова Дарья</t>
  </si>
  <si>
    <t>Фоменко Анастасия</t>
  </si>
  <si>
    <t>Шкурина Мария</t>
  </si>
  <si>
    <t>Нестерова Александра</t>
  </si>
  <si>
    <t>Соколова Ксения</t>
  </si>
  <si>
    <t>Неделина Варвара</t>
  </si>
  <si>
    <t>Бударина Алиса</t>
  </si>
  <si>
    <t>Померанцева Анна</t>
  </si>
  <si>
    <t>Никулина Дарья</t>
  </si>
  <si>
    <t>Бердникова Арина</t>
  </si>
  <si>
    <t>Гречиха Ксения</t>
  </si>
  <si>
    <t>Яблоновская Евгения</t>
  </si>
  <si>
    <t>Харичкова Ксения</t>
  </si>
  <si>
    <t>Фролова Дарья</t>
  </si>
  <si>
    <t>Бердникова Ева</t>
  </si>
  <si>
    <t>Мягкова Анастасия</t>
  </si>
  <si>
    <t>Воробьева Мария</t>
  </si>
  <si>
    <t>Карташова Арина</t>
  </si>
  <si>
    <t>Перцева Олеся</t>
  </si>
  <si>
    <t>Степанова Алиса</t>
  </si>
  <si>
    <t>Иванова Юлия</t>
  </si>
  <si>
    <t>Кудинова Дарья</t>
  </si>
  <si>
    <t>Вильденберг Валерия</t>
  </si>
  <si>
    <t>Жулькина Екатерина</t>
  </si>
  <si>
    <t>Клёсова Виктория</t>
  </si>
  <si>
    <t>Моргунова Мария</t>
  </si>
  <si>
    <t>Глаголева Анастасия</t>
  </si>
  <si>
    <t>Минина Александра</t>
  </si>
  <si>
    <t>Глаголева Елена</t>
  </si>
  <si>
    <t>Корязова Милада</t>
  </si>
  <si>
    <t>Красикова Карина</t>
  </si>
  <si>
    <t>Корчагина Алена</t>
  </si>
  <si>
    <t>Ж18, 13 КП, 2,3 км</t>
  </si>
  <si>
    <t>Кустова Мария</t>
  </si>
  <si>
    <t>Божко Екатерина</t>
  </si>
  <si>
    <t>Гладких Ксения</t>
  </si>
  <si>
    <t>Кузьмина Мария</t>
  </si>
  <si>
    <t>Кривцова Валерия</t>
  </si>
  <si>
    <t>Кравчук Дарья</t>
  </si>
  <si>
    <t>Чавкина Елизавета</t>
  </si>
  <si>
    <t>ЖВ, 12 КП, 2,1 км</t>
  </si>
  <si>
    <t>Таратута Елена</t>
  </si>
  <si>
    <t>СИНТЕЗ</t>
  </si>
  <si>
    <t>Молоткова Нина</t>
  </si>
  <si>
    <t>Ковалева Наталья</t>
  </si>
  <si>
    <t>Лисицина Оксана</t>
  </si>
  <si>
    <t>ЖЭ, 14 КП, 2,6 км</t>
  </si>
  <si>
    <t>Скачкова Татьяна</t>
  </si>
  <si>
    <t>Леонтьева Елена</t>
  </si>
  <si>
    <t>Киселева Анна</t>
  </si>
  <si>
    <t>Болотникова Виктория</t>
  </si>
  <si>
    <t>Спажакина Дарья</t>
  </si>
  <si>
    <t>М10, 9 КП, 1,3 км</t>
  </si>
  <si>
    <t>Мозговой Дмитрий</t>
  </si>
  <si>
    <t>Цветков Александр</t>
  </si>
  <si>
    <t>Сигаев Андрей</t>
  </si>
  <si>
    <t>Сафонов Павел</t>
  </si>
  <si>
    <t>Тройнов Владислав</t>
  </si>
  <si>
    <t>Яньшин Артём</t>
  </si>
  <si>
    <t>Аксенов Александр</t>
  </si>
  <si>
    <t>Рубцов Игорь</t>
  </si>
  <si>
    <t>Паболков Артем</t>
  </si>
  <si>
    <t>Лисицин Иван</t>
  </si>
  <si>
    <t>Прудских Юрий</t>
  </si>
  <si>
    <t>Языков Александр</t>
  </si>
  <si>
    <t>Клёсов Максим</t>
  </si>
  <si>
    <t>Сенцов Федор</t>
  </si>
  <si>
    <t>Просветов Михаил</t>
  </si>
  <si>
    <t>Княжев Даниил</t>
  </si>
  <si>
    <t>Кривцов Максим</t>
  </si>
  <si>
    <t>Горбунов Егор</t>
  </si>
  <si>
    <t>Попов Дмитрий</t>
  </si>
  <si>
    <t>М12, 11 КП, 1,6 км</t>
  </si>
  <si>
    <t>Остренко Матвей</t>
  </si>
  <si>
    <t>Борщев Павел</t>
  </si>
  <si>
    <t>Командоров Дмитрий</t>
  </si>
  <si>
    <t>Лоза Даниил</t>
  </si>
  <si>
    <t>Кальченко Данила</t>
  </si>
  <si>
    <t>Демиденков Александр</t>
  </si>
  <si>
    <t>Саввин Александр</t>
  </si>
  <si>
    <t>Попов Андрей</t>
  </si>
  <si>
    <t>Поляков Павел</t>
  </si>
  <si>
    <t>Кочетов Кирилл</t>
  </si>
  <si>
    <t>Кабанов Ярослав</t>
  </si>
  <si>
    <t>Недосекин Владимир</t>
  </si>
  <si>
    <t>Меркулов Андрей</t>
  </si>
  <si>
    <t>Мещеряков Максим</t>
  </si>
  <si>
    <t>Бушманов Михаил</t>
  </si>
  <si>
    <t>Джабаров Умар</t>
  </si>
  <si>
    <t>Баскаков Даниил</t>
  </si>
  <si>
    <t>Гуляев Максим</t>
  </si>
  <si>
    <t>Рау Антон</t>
  </si>
  <si>
    <t>Киселев Денис</t>
  </si>
  <si>
    <t>Королев Захар</t>
  </si>
  <si>
    <t>Калугин Слава</t>
  </si>
  <si>
    <t>Шмонин Михаил</t>
  </si>
  <si>
    <t>Стрельников Олег</t>
  </si>
  <si>
    <t>Данилин Алексей</t>
  </si>
  <si>
    <t>Дрозд Дмитрий</t>
  </si>
  <si>
    <t>Трофимов Иван</t>
  </si>
  <si>
    <t>Роднов Варфоломей</t>
  </si>
  <si>
    <t>Неделин Тимофей</t>
  </si>
  <si>
    <t>Лоншаков Юрий</t>
  </si>
  <si>
    <t>М14, 12 КП, 2 км</t>
  </si>
  <si>
    <t>Сигаев Леонид</t>
  </si>
  <si>
    <t>Шелковников Степан</t>
  </si>
  <si>
    <t>Башкатов Максим</t>
  </si>
  <si>
    <t>Коротоякский ЦРТДиЮ</t>
  </si>
  <si>
    <t>Курченков Кирилл</t>
  </si>
  <si>
    <t>Снегирева Елизавета</t>
  </si>
  <si>
    <t>Хлуднев Кирилл</t>
  </si>
  <si>
    <t>Галай Артём</t>
  </si>
  <si>
    <t>Куликов Егор</t>
  </si>
  <si>
    <t>Белов Артём</t>
  </si>
  <si>
    <t>Гурченко Кирилл</t>
  </si>
  <si>
    <t>Черкасских Иван</t>
  </si>
  <si>
    <t>Хо Трунгхиёу</t>
  </si>
  <si>
    <t>Наседкин Евгений</t>
  </si>
  <si>
    <t>Морозов Богдан</t>
  </si>
  <si>
    <t>Прибытков Артём</t>
  </si>
  <si>
    <t>Логвин Данил</t>
  </si>
  <si>
    <t>Дьячков Андрей</t>
  </si>
  <si>
    <t>Кравчук Даниил</t>
  </si>
  <si>
    <t>Таланов Юрий</t>
  </si>
  <si>
    <t>Творогов Владислав</t>
  </si>
  <si>
    <t>Марков Кирилл</t>
  </si>
  <si>
    <t>Банкетов Лев</t>
  </si>
  <si>
    <t>Сапрычев Владислав</t>
  </si>
  <si>
    <t>Буянов Дмитрий</t>
  </si>
  <si>
    <t>Кувакин Тимур</t>
  </si>
  <si>
    <t>Кузнецов Егор</t>
  </si>
  <si>
    <t>Логвин Илья</t>
  </si>
  <si>
    <t>Демиденков Даниил</t>
  </si>
  <si>
    <t>М16, 13 КП, 2,3 км</t>
  </si>
  <si>
    <t>Вильденберг Александр</t>
  </si>
  <si>
    <t>Сотников Дмитрий</t>
  </si>
  <si>
    <t>Соболев Георгий</t>
  </si>
  <si>
    <t>Саввин Пётр</t>
  </si>
  <si>
    <t>Зонов Тимофей</t>
  </si>
  <si>
    <t>Цыбаков Владислав</t>
  </si>
  <si>
    <t>Салимов Артур</t>
  </si>
  <si>
    <t>Бородин Кирилл</t>
  </si>
  <si>
    <t>Солодков Леонид</t>
  </si>
  <si>
    <t>Василенко Владислав</t>
  </si>
  <si>
    <t>Мирошников Антон</t>
  </si>
  <si>
    <t>Гонтарев Данила</t>
  </si>
  <si>
    <t>Алябьев Алексей</t>
  </si>
  <si>
    <t>Малых Артём</t>
  </si>
  <si>
    <t>Коньков Степан</t>
  </si>
  <si>
    <t>Колтаков Данила</t>
  </si>
  <si>
    <t>Гулин Артём</t>
  </si>
  <si>
    <t>Хильчук Степан</t>
  </si>
  <si>
    <t>Ковалев Степан</t>
  </si>
  <si>
    <t>Онуфриев Даниил</t>
  </si>
  <si>
    <t>Бодров Данила</t>
  </si>
  <si>
    <t>Токовенко Александр</t>
  </si>
  <si>
    <t>Ищенко Фёдор</t>
  </si>
  <si>
    <t>Сергеев Вадим</t>
  </si>
  <si>
    <t>Буриков Степан</t>
  </si>
  <si>
    <t>Анохин Александр</t>
  </si>
  <si>
    <t>Дятлов Фёдор</t>
  </si>
  <si>
    <t>Морозов Артём</t>
  </si>
  <si>
    <t>Попов Игорь</t>
  </si>
  <si>
    <t>М18, 14 КП, 2,6 км</t>
  </si>
  <si>
    <t>Зюзюков Егор</t>
  </si>
  <si>
    <t>Каталенцев Даниил</t>
  </si>
  <si>
    <t>Елисеев Дмитрий</t>
  </si>
  <si>
    <t>Грибков Никита</t>
  </si>
  <si>
    <t>Бунегин Илья</t>
  </si>
  <si>
    <t>Кораблин Егор</t>
  </si>
  <si>
    <t>Ершов Дмитрий</t>
  </si>
  <si>
    <t>Бавыкин Дмитрий</t>
  </si>
  <si>
    <t>Мальцев Всеволод</t>
  </si>
  <si>
    <t>Бруквин Данила</t>
  </si>
  <si>
    <t>Бунегин Кирилл</t>
  </si>
  <si>
    <t>Шубин Егор</t>
  </si>
  <si>
    <t>Шайдров Дмитрий</t>
  </si>
  <si>
    <t>ВГЛТУ</t>
  </si>
  <si>
    <t>Жуков Денис</t>
  </si>
  <si>
    <t>Хухуа Давид</t>
  </si>
  <si>
    <t>МВ, 13 КП, 2,3 км</t>
  </si>
  <si>
    <t>Крестьянов Роман</t>
  </si>
  <si>
    <t>Таратута Борис</t>
  </si>
  <si>
    <t>Солодков Антон</t>
  </si>
  <si>
    <t>Родюков Олег</t>
  </si>
  <si>
    <t>ВРОО ФСТ</t>
  </si>
  <si>
    <t>Скуратов Андрей</t>
  </si>
  <si>
    <t>Бунегин Олег</t>
  </si>
  <si>
    <t>Савельев Алексей</t>
  </si>
  <si>
    <t>МЭ, 18 КП, 3,3 км</t>
  </si>
  <si>
    <t>Колупаев Иван</t>
  </si>
  <si>
    <t>Сафонов Дмитрий</t>
  </si>
  <si>
    <t>Цветков Алексей</t>
  </si>
  <si>
    <t>Антипов Александр</t>
  </si>
  <si>
    <t>Младенцев Дмитрий</t>
  </si>
  <si>
    <t>Пасморнов Максим</t>
  </si>
  <si>
    <t>Батищев Константин</t>
  </si>
  <si>
    <t>Полунин Михаил</t>
  </si>
  <si>
    <t>Семилуцкий Алексей</t>
  </si>
  <si>
    <t>Таратута Сергей</t>
  </si>
  <si>
    <t>Гречкин Яров</t>
  </si>
  <si>
    <t>Таратута Дмитрий</t>
  </si>
  <si>
    <t>Спажакин Михаил</t>
  </si>
  <si>
    <t>Попов Михаил</t>
  </si>
  <si>
    <t>Кубок городского спринта 3 этап</t>
  </si>
  <si>
    <t>03.05.2022, г.Воронеж</t>
  </si>
  <si>
    <t>Ж10, 10 КП, 1,3 км</t>
  </si>
  <si>
    <t>Терновых Варвара</t>
  </si>
  <si>
    <t>Власова Ольга</t>
  </si>
  <si>
    <t>Малышева Мария</t>
  </si>
  <si>
    <t>Асонова София</t>
  </si>
  <si>
    <t>Королькова Евгения</t>
  </si>
  <si>
    <t>Черевкова Елизавета</t>
  </si>
  <si>
    <t>Плотникова Полина</t>
  </si>
  <si>
    <t>Петрова Екатерина</t>
  </si>
  <si>
    <t>Ж12, 11 КП, 1,6 км</t>
  </si>
  <si>
    <t>Макеева Маргарита</t>
  </si>
  <si>
    <t>Рябова Анастасия</t>
  </si>
  <si>
    <t>Миронцова Оксана</t>
  </si>
  <si>
    <t>Савина Мария</t>
  </si>
  <si>
    <t>Абдуллаева Фатима</t>
  </si>
  <si>
    <t>Чернышова София</t>
  </si>
  <si>
    <t>Николаева Анастасия</t>
  </si>
  <si>
    <t>Ж14, 12 КП, 1,6 км</t>
  </si>
  <si>
    <t>Диброва Арина</t>
  </si>
  <si>
    <t>Никголова Виктория</t>
  </si>
  <si>
    <t>Ж16, 13 КП, 1,9 км</t>
  </si>
  <si>
    <t>Шипилова Валерия</t>
  </si>
  <si>
    <t>Хусаинова Ангелина</t>
  </si>
  <si>
    <t>ЖВ, 13 КП, 1,9 км</t>
  </si>
  <si>
    <t>Старцева Елена</t>
  </si>
  <si>
    <t>Заенцева Татьяна</t>
  </si>
  <si>
    <t>Валова Елена</t>
  </si>
  <si>
    <t>Липецк</t>
  </si>
  <si>
    <t>Грибанова Вера</t>
  </si>
  <si>
    <t>Чернышева Людмила</t>
  </si>
  <si>
    <t>Сигаева Ирина</t>
  </si>
  <si>
    <t>ЖЭ, 17 КП, 2,5 км</t>
  </si>
  <si>
    <t>Кутьева Полина</t>
  </si>
  <si>
    <t>Федорова Мария</t>
  </si>
  <si>
    <t>Тула</t>
  </si>
  <si>
    <t>М10, 13 КП, 1,4 км</t>
  </si>
  <si>
    <t>Зверев Владимир</t>
  </si>
  <si>
    <t>Тазаев Святослав</t>
  </si>
  <si>
    <t>Четвериков Даниил</t>
  </si>
  <si>
    <t>Паненко Леонид</t>
  </si>
  <si>
    <t>М12, 13 КП, 1,6 км</t>
  </si>
  <si>
    <t>Москаленко Михаил</t>
  </si>
  <si>
    <t>Максимов Фёдор</t>
  </si>
  <si>
    <t>Шахмаев Константин</t>
  </si>
  <si>
    <t>ЮЗАО-TEAM</t>
  </si>
  <si>
    <t>Животягин Дмитрий</t>
  </si>
  <si>
    <t>Ярославцев Иван</t>
  </si>
  <si>
    <t>Паненко Мирослав</t>
  </si>
  <si>
    <t>Насонов Кирилл</t>
  </si>
  <si>
    <t>Морозов Владимир</t>
  </si>
  <si>
    <t>М14, 11 КП, 1,7 км</t>
  </si>
  <si>
    <t>Лопухинский Егор</t>
  </si>
  <si>
    <t>Соколовский Алексей</t>
  </si>
  <si>
    <t>Мартынов Ростислав</t>
  </si>
  <si>
    <t>Разживин Иван</t>
  </si>
  <si>
    <t>Корчагин Кирилл</t>
  </si>
  <si>
    <t>Териченков Арсений</t>
  </si>
  <si>
    <t>Копий Данила</t>
  </si>
  <si>
    <t>Дятлов Федор</t>
  </si>
  <si>
    <t>Зверев Николай</t>
  </si>
  <si>
    <t>Чурилов Максим</t>
  </si>
  <si>
    <t>М18, 17 КП, 2,5 км</t>
  </si>
  <si>
    <t>Николаев Илья</t>
  </si>
  <si>
    <t>Кузичкин Вадим</t>
  </si>
  <si>
    <t>Шаталов Станислав</t>
  </si>
  <si>
    <t>Дудкин Андрей</t>
  </si>
  <si>
    <t>Истомин Павел</t>
  </si>
  <si>
    <t>Косолапов Ярослав</t>
  </si>
  <si>
    <t>Вирютины</t>
  </si>
  <si>
    <t>Грибанов Александр</t>
  </si>
  <si>
    <t>Авдеев Игорь</t>
  </si>
  <si>
    <t>Корнев Александр</t>
  </si>
  <si>
    <t>МЭ, 20 КП, 2,8 км</t>
  </si>
  <si>
    <t>Кулешов Михаил</t>
  </si>
  <si>
    <t>Фролов Вячеслав</t>
  </si>
  <si>
    <t>Маляренко Александр</t>
  </si>
  <si>
    <t>Тамилин Сергей</t>
  </si>
  <si>
    <t>Фролов Роман</t>
  </si>
  <si>
    <t>Кураков Николай</t>
  </si>
  <si>
    <t>Горбунов Дмитрий</t>
  </si>
  <si>
    <t>Кубок городского спринта 4 этап</t>
  </si>
  <si>
    <t>10.05.2022, г.Воронеж</t>
  </si>
  <si>
    <t>Ж10, 8 КП, 1,5 км</t>
  </si>
  <si>
    <t>Малышева Вера</t>
  </si>
  <si>
    <t>Ишкова Лилия</t>
  </si>
  <si>
    <t>3.13.12.2</t>
  </si>
  <si>
    <t>Ж12, 9 КП, 1,7 км</t>
  </si>
  <si>
    <t>Ж14, 10 КП, 2,4 км</t>
  </si>
  <si>
    <t>Бычуткина Александра</t>
  </si>
  <si>
    <t>Ж16, 11 КП, 2,8 км</t>
  </si>
  <si>
    <t>Волгина Виолетта</t>
  </si>
  <si>
    <t>Петренко Юлия</t>
  </si>
  <si>
    <t>Ж18, 14 КП, 3,1 км</t>
  </si>
  <si>
    <t>ЖВ, 11 КП, 2,8 км</t>
  </si>
  <si>
    <t>Беликова Ирина</t>
  </si>
  <si>
    <t>Панкова Алла</t>
  </si>
  <si>
    <t>ЖЭ, 16 КП, 3,8 км</t>
  </si>
  <si>
    <t>Державина Анна</t>
  </si>
  <si>
    <t>Потылицына Валентина</t>
  </si>
  <si>
    <t>Петриева Дарья</t>
  </si>
  <si>
    <t>М10, 8 КП, 1,7 км</t>
  </si>
  <si>
    <t>Валявко Иван</t>
  </si>
  <si>
    <t>Крутаев Владислав</t>
  </si>
  <si>
    <t>Лупол Герман</t>
  </si>
  <si>
    <t>М12, 9 КП, 1,9 км</t>
  </si>
  <si>
    <t>Крюков Георгий</t>
  </si>
  <si>
    <t>Евгащин Кирилл</t>
  </si>
  <si>
    <t>Митин Александр</t>
  </si>
  <si>
    <t>Чебодаев Матвей</t>
  </si>
  <si>
    <t>Инютин Станислав</t>
  </si>
  <si>
    <t>Голев Даниил</t>
  </si>
  <si>
    <t>Скопинцев Степан</t>
  </si>
  <si>
    <t>Богатырёв Владислав</t>
  </si>
  <si>
    <t>Шкурган Михаил</t>
  </si>
  <si>
    <t>Стародубцев Дмитрий</t>
  </si>
  <si>
    <t>М14, 12 КП, 2,6 км</t>
  </si>
  <si>
    <t>Малыгин Максим</t>
  </si>
  <si>
    <t>Андрианов Александр</t>
  </si>
  <si>
    <t>Белошицкий Даниил</t>
  </si>
  <si>
    <t>Пеганов Иван</t>
  </si>
  <si>
    <t>Коршиков Егор</t>
  </si>
  <si>
    <t>М16, 14 КП, 3,1 км</t>
  </si>
  <si>
    <t>Тимонин Владислав</t>
  </si>
  <si>
    <t>Тимонин Вячеслав</t>
  </si>
  <si>
    <t>Цветков Мирослав</t>
  </si>
  <si>
    <t>Пилипенко Захар</t>
  </si>
  <si>
    <t>Корчагин Максим</t>
  </si>
  <si>
    <t>Рау Алексей</t>
  </si>
  <si>
    <t>М18, 16 КП, 3,8 км</t>
  </si>
  <si>
    <t>МВ, 14 КП, 3,1 км</t>
  </si>
  <si>
    <t>Новокщенов Василий</t>
  </si>
  <si>
    <t>Шапкино</t>
  </si>
  <si>
    <t>Шишов Сергей</t>
  </si>
  <si>
    <t>МЭ, 20 КП, 5,2 км</t>
  </si>
  <si>
    <t>Ракета</t>
  </si>
  <si>
    <t>Потылицын Иван</t>
  </si>
  <si>
    <t>Ремезов Денис</t>
  </si>
  <si>
    <t>Хусаинов Кирилл</t>
  </si>
  <si>
    <t>САТОП</t>
  </si>
  <si>
    <t>Кубок городского спринта 5 этап</t>
  </si>
  <si>
    <t>11.09.2022, г.Воронеж</t>
  </si>
  <si>
    <t>Ж10, 11 КП, 1,4 км</t>
  </si>
  <si>
    <t>СШОР 18 Богданка</t>
  </si>
  <si>
    <t>Васьковская Софья</t>
  </si>
  <si>
    <t>Куксина Анастасия</t>
  </si>
  <si>
    <t>СШОР 18 ГавриловSKY</t>
  </si>
  <si>
    <t>Землянская Ольга</t>
  </si>
  <si>
    <t>Маленко Анастасия</t>
  </si>
  <si>
    <t>Чурилова Марина</t>
  </si>
  <si>
    <t>Тарнакина Диана</t>
  </si>
  <si>
    <t>Митрофанова София</t>
  </si>
  <si>
    <t>Бабак Милана</t>
  </si>
  <si>
    <t>Грачева Заряна</t>
  </si>
  <si>
    <t>Ж12, 11 КП, 1,8 км</t>
  </si>
  <si>
    <t>Блинова Екатерина</t>
  </si>
  <si>
    <t>Акулова Варвара</t>
  </si>
  <si>
    <t>Углянец</t>
  </si>
  <si>
    <t>Скворцова Инна</t>
  </si>
  <si>
    <t>Подшивалова Лидия</t>
  </si>
  <si>
    <t>Белых Полина</t>
  </si>
  <si>
    <t>Косарева Виктория</t>
  </si>
  <si>
    <t>Чужикова Виктория</t>
  </si>
  <si>
    <t>Серебренникова Алика</t>
  </si>
  <si>
    <t>Клочкова Лиза</t>
  </si>
  <si>
    <t>Ж14, 13 КП, 2,1 км</t>
  </si>
  <si>
    <t>Прудских Дарья</t>
  </si>
  <si>
    <t>Ж16, 12 КП, 2,2 км</t>
  </si>
  <si>
    <t>Ж18, 14 КП, 2,3 км</t>
  </si>
  <si>
    <t>Курова Анастасия</t>
  </si>
  <si>
    <t>Уварова Софья</t>
  </si>
  <si>
    <t>Кирилова Ангелина</t>
  </si>
  <si>
    <t>Калинина Ксения</t>
  </si>
  <si>
    <t>ЖВ, 12 КП, 2,2 км</t>
  </si>
  <si>
    <t>Головина Галина</t>
  </si>
  <si>
    <t>Калина Светлана</t>
  </si>
  <si>
    <t>Паршикова Татьяна</t>
  </si>
  <si>
    <t>Репина Екатерина</t>
  </si>
  <si>
    <t>Гурина Юлия</t>
  </si>
  <si>
    <t>ЖЭ, 15 КП, 2,7 км</t>
  </si>
  <si>
    <t>СШОР 18 Паровоз</t>
  </si>
  <si>
    <t>Лазарева Ирина</t>
  </si>
  <si>
    <t>М10, 12 КП, 1,5 км</t>
  </si>
  <si>
    <t>Белов Даниил</t>
  </si>
  <si>
    <t>Мыцыков Иван</t>
  </si>
  <si>
    <t>Акулов Степан</t>
  </si>
  <si>
    <t>Землянский Максим</t>
  </si>
  <si>
    <t>Прибытков Александр</t>
  </si>
  <si>
    <t>Кравченко Лев</t>
  </si>
  <si>
    <t>Комаров Кирилл</t>
  </si>
  <si>
    <t>Исмайлов Эмиль</t>
  </si>
  <si>
    <t>Пронин Алексей</t>
  </si>
  <si>
    <t>Закиров Матвей</t>
  </si>
  <si>
    <t>Колесников Даниил</t>
  </si>
  <si>
    <t>Осадчий Евгений</t>
  </si>
  <si>
    <t>Карпов Алексей</t>
  </si>
  <si>
    <t>Косарев Дмитрий</t>
  </si>
  <si>
    <t>Лавлинский Ярослав</t>
  </si>
  <si>
    <t>М12, 12 КП, 1,9 км</t>
  </si>
  <si>
    <t>Шекк Тимур</t>
  </si>
  <si>
    <t>Титов Александр</t>
  </si>
  <si>
    <t>Тищенко Андрей</t>
  </si>
  <si>
    <t>Селютин Матвей</t>
  </si>
  <si>
    <t>Панков Александр</t>
  </si>
  <si>
    <t>Трутаев Влад</t>
  </si>
  <si>
    <t>Столповский Максим</t>
  </si>
  <si>
    <t>Калунин Вясеслав</t>
  </si>
  <si>
    <t>Яньшин Артем</t>
  </si>
  <si>
    <t>Аракелян Нарек</t>
  </si>
  <si>
    <t>Гридяев Степан</t>
  </si>
  <si>
    <t>М14, 13 КП, 2,1 км</t>
  </si>
  <si>
    <t>Полегешко Даниил</t>
  </si>
  <si>
    <t>Грезин Владислав</t>
  </si>
  <si>
    <t>Кузьменко Михаил</t>
  </si>
  <si>
    <t>Белошицкий Данил</t>
  </si>
  <si>
    <t>Гонтарев Даниил</t>
  </si>
  <si>
    <t>Чижов Юрий</t>
  </si>
  <si>
    <t>Буравлёв Ярослав</t>
  </si>
  <si>
    <t>Оськин Роман</t>
  </si>
  <si>
    <t>Зарубин Сергей</t>
  </si>
  <si>
    <t>Митрофанов Александр</t>
  </si>
  <si>
    <t>Дубовой Александр</t>
  </si>
  <si>
    <t>М16, 14 КП, 2,3 км</t>
  </si>
  <si>
    <t>Зенин Даниил</t>
  </si>
  <si>
    <t>Токарев Илья</t>
  </si>
  <si>
    <t>Бутырин Андрей</t>
  </si>
  <si>
    <t>М18, 15 КП, 2,7 км</t>
  </si>
  <si>
    <t>МВ, 14 КП, 2,3 км</t>
  </si>
  <si>
    <t>Чижов Алексей</t>
  </si>
  <si>
    <t>Столповский Михаил</t>
  </si>
  <si>
    <t>Бег,здоровье,красот</t>
  </si>
  <si>
    <t>Шаров Егор</t>
  </si>
  <si>
    <t>Крамарев Сергей</t>
  </si>
  <si>
    <t>Доронин Николай</t>
  </si>
  <si>
    <t>МЭ, 19 КП, 3,3 км</t>
  </si>
  <si>
    <t>Яншин Алексей</t>
  </si>
  <si>
    <t>Журавлев Захар</t>
  </si>
  <si>
    <t>Воронцов Ярослав</t>
  </si>
  <si>
    <t>Авиаторы</t>
  </si>
  <si>
    <t>Харченко Олег</t>
  </si>
  <si>
    <t>Алферов Влад</t>
  </si>
  <si>
    <t>Корнеев Кирилл</t>
  </si>
  <si>
    <t>Морозов Александр</t>
  </si>
  <si>
    <t>Шаров Артём</t>
  </si>
  <si>
    <t>Платонов Дмитрий</t>
  </si>
  <si>
    <t>Севастьянов Владимир</t>
  </si>
  <si>
    <t>ВГАУ</t>
  </si>
  <si>
    <t>Говоров Никита</t>
  </si>
  <si>
    <t>Агафонов Александр</t>
  </si>
  <si>
    <t>Цыганенко Максим</t>
  </si>
  <si>
    <t>Турищев Юрий</t>
  </si>
  <si>
    <t>Сорокин Вячеслав</t>
  </si>
  <si>
    <t>Шурхай Максим</t>
  </si>
  <si>
    <t>Горелов Арсений</t>
  </si>
  <si>
    <t>Савченко Иван</t>
  </si>
  <si>
    <t>Щербаков Артём</t>
  </si>
  <si>
    <t>Кубок городского спринта 6 этап</t>
  </si>
  <si>
    <t>08.10.2022, г.Воронеж</t>
  </si>
  <si>
    <t>Ж10, 7 КП, 1,6 км</t>
  </si>
  <si>
    <t>Ворожбит Злата</t>
  </si>
  <si>
    <t>Призина Анастасия</t>
  </si>
  <si>
    <t>Жидконожкина Кира</t>
  </si>
  <si>
    <t>Чужикова Александа</t>
  </si>
  <si>
    <t>Ж12, 9 КП, 1,8 км</t>
  </si>
  <si>
    <t>Ходыкина Ксения</t>
  </si>
  <si>
    <t>Корчун Дарья</t>
  </si>
  <si>
    <t>Изюмова Анна</t>
  </si>
  <si>
    <t>Солнышкина Светлана</t>
  </si>
  <si>
    <t>Ж14, 10 КП, 2,3 км</t>
  </si>
  <si>
    <t>Серебрянникова Алика</t>
  </si>
  <si>
    <t>Анненко Ирина</t>
  </si>
  <si>
    <t>Лавлинская Виктория</t>
  </si>
  <si>
    <t>Ж16, 11 КП, 2,6 км</t>
  </si>
  <si>
    <t>Ж18, 10 КП, 2,8 км</t>
  </si>
  <si>
    <t>ЖВ, 11 КП, 2,6 км</t>
  </si>
  <si>
    <t>Таратуты</t>
  </si>
  <si>
    <t>Коноплева Ирина</t>
  </si>
  <si>
    <t>ЖЭ, 14 КП, 3,2 км</t>
  </si>
  <si>
    <t>Кулакова Кристина</t>
  </si>
  <si>
    <t>М10, 8 КП, 1,8 км</t>
  </si>
  <si>
    <t>Пасынков Иван</t>
  </si>
  <si>
    <t>Тараненко Платон</t>
  </si>
  <si>
    <t>Ткаченко Федор</t>
  </si>
  <si>
    <t>Гудков Матвей</t>
  </si>
  <si>
    <t>Першин Роман</t>
  </si>
  <si>
    <t>Трубицын Андрей</t>
  </si>
  <si>
    <t>Лейбович Марк</t>
  </si>
  <si>
    <t>Чистяков Максим</t>
  </si>
  <si>
    <t>М12, 10 КП, 1,9 км</t>
  </si>
  <si>
    <t>Полухин Александр</t>
  </si>
  <si>
    <t>Хрупин Михаил</t>
  </si>
  <si>
    <t>Касьянов Максим</t>
  </si>
  <si>
    <t>М14, 11 КП, 2,7 км</t>
  </si>
  <si>
    <t>Уразов Олег</t>
  </si>
  <si>
    <t>Шумский Отто</t>
  </si>
  <si>
    <t>Жерлицын Тимур</t>
  </si>
  <si>
    <t>Каменев Артём</t>
  </si>
  <si>
    <t>Омельчук Егор</t>
  </si>
  <si>
    <t>Устименко Кирилл</t>
  </si>
  <si>
    <t>Кудрявцев Ярослав</t>
  </si>
  <si>
    <t>Кирпикин Ростислав</t>
  </si>
  <si>
    <t>Дручинин Дмитрий</t>
  </si>
  <si>
    <t>М16, 10 КП, 2,8 км</t>
  </si>
  <si>
    <t>Числов Виталий</t>
  </si>
  <si>
    <t>М18, 14 КП, 3,2 км</t>
  </si>
  <si>
    <t>Наумов Никита</t>
  </si>
  <si>
    <t>Каталенцев Даниид</t>
  </si>
  <si>
    <t>Денисов Федор</t>
  </si>
  <si>
    <t>МВ, 10 КП, 2,8 км</t>
  </si>
  <si>
    <t>Янишевский Владислав</t>
  </si>
  <si>
    <t>Косыгин Олег</t>
  </si>
  <si>
    <t>Лучик</t>
  </si>
  <si>
    <t>МЭ, 14 КП, 3,8 км</t>
  </si>
  <si>
    <t>Харченко Александр</t>
  </si>
  <si>
    <t>Зыгало Слава</t>
  </si>
  <si>
    <t>Нововоронеж</t>
  </si>
  <si>
    <t>Воскресенский Егор</t>
  </si>
  <si>
    <t>Баутин Александр</t>
  </si>
  <si>
    <t>Звёздный десант</t>
  </si>
  <si>
    <t>Ярошенко Дмитрий</t>
  </si>
  <si>
    <t>Лихачев Андрей</t>
  </si>
  <si>
    <t>кол-во этапов</t>
  </si>
  <si>
    <t>Ж10</t>
  </si>
  <si>
    <t>Ж12</t>
  </si>
  <si>
    <t>Ж14</t>
  </si>
  <si>
    <t>Ж16</t>
  </si>
  <si>
    <t>Ж18</t>
  </si>
  <si>
    <t>ЖВ</t>
  </si>
  <si>
    <t>ЖЭ</t>
  </si>
  <si>
    <t>М10</t>
  </si>
  <si>
    <t>М12</t>
  </si>
  <si>
    <t>М14</t>
  </si>
  <si>
    <t>М16</t>
  </si>
  <si>
    <t>М18</t>
  </si>
  <si>
    <t>МВ</t>
  </si>
  <si>
    <t>МЭ</t>
  </si>
  <si>
    <t>Сумма 4-х этапов + послений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</si>
  <si>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</si>
  <si>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</si>
  <si>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</si>
  <si>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</si>
  <si>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</si>
  <si>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</si>
  <si>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</si>
  <si>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Федерафия спортивного ориентирования Воронежской области</t>
  </si>
  <si>
    <t>Кубок городского спринта 7 этап</t>
  </si>
  <si>
    <t>29.10.2022, г.Воронеж</t>
  </si>
  <si>
    <t>Ж10, 7 КП, 1,3 км</t>
  </si>
  <si>
    <t>Шипилова Маргарита</t>
  </si>
  <si>
    <t>Линькова Анастасия</t>
  </si>
  <si>
    <t>Ж14, 11 КП, 2 км</t>
  </si>
  <si>
    <t>Ж16, 13 КП, 2,3 км</t>
  </si>
  <si>
    <t>Ж18, 11 КП, 2,5 км</t>
  </si>
  <si>
    <t>ЖВ, 13 КП, 2,3 км</t>
  </si>
  <si>
    <t>М10, 9 КП, 1,6 км</t>
  </si>
  <si>
    <t>Борзенко Никита</t>
  </si>
  <si>
    <t>Фомин Тимофей</t>
  </si>
  <si>
    <t>Мариупольский Тимур</t>
  </si>
  <si>
    <t>Паболков Артём</t>
  </si>
  <si>
    <t>Ануфриев Егор</t>
  </si>
  <si>
    <t>М12, 10 КП, 1,8 км</t>
  </si>
  <si>
    <t>Алексеев Степан</t>
  </si>
  <si>
    <t>Алексеев Иван</t>
  </si>
  <si>
    <t>М14, 12 КП, 2,1 км</t>
  </si>
  <si>
    <t>Ануфриев Артём</t>
  </si>
  <si>
    <t>М16, 11 КП, 2,5 км</t>
  </si>
  <si>
    <t>М18, 14 КП, 2,8 км</t>
  </si>
  <si>
    <t>Василенко Владимир</t>
  </si>
  <si>
    <t>МВ, 11 КП, 2,5 км</t>
  </si>
  <si>
    <t>Авдеев Александр</t>
  </si>
  <si>
    <t>МЭ, 18 КП, 3,6 км</t>
  </si>
  <si>
    <t>Малыгин Илья</t>
  </si>
  <si>
    <t>Косинов Владимир</t>
  </si>
  <si>
    <t>Главный судья</t>
  </si>
  <si>
    <t>Дурнов Б.И.</t>
  </si>
  <si>
    <t>Главный секретарь</t>
  </si>
  <si>
    <t>Арбузов П.А.</t>
  </si>
  <si>
    <t>Никулина Ульяна</t>
  </si>
  <si>
    <t>Щелокова Анастасия</t>
  </si>
  <si>
    <t>Калининская Светлана</t>
  </si>
  <si>
    <t>ЖЭ, 14 КП, 2,8 км</t>
  </si>
  <si>
    <t>Степанченко Екатерина</t>
  </si>
  <si>
    <t>Зобнов Кирилл</t>
  </si>
  <si>
    <t>Потапенко Михаил</t>
  </si>
  <si>
    <t>Валявко Тихон</t>
  </si>
  <si>
    <t>Шаршов Александр</t>
  </si>
  <si>
    <t>Лавров Вадим</t>
  </si>
  <si>
    <t>Павлущенко Сергей</t>
  </si>
  <si>
    <t>Голик Сергей</t>
  </si>
  <si>
    <t>Тютин Виталий</t>
  </si>
  <si>
    <t>Воронов Александр</t>
  </si>
  <si>
    <t>Корниенко Ярослав</t>
  </si>
  <si>
    <t>Шушков Руслан</t>
  </si>
  <si>
    <t>Клеменко Арсений</t>
  </si>
  <si>
    <t>Сургутсков Евгений</t>
  </si>
  <si>
    <t>Кабанова Елена</t>
  </si>
  <si>
    <t>Щербатых Андрей</t>
  </si>
  <si>
    <t>Корсюк Дмитрий</t>
  </si>
  <si>
    <t>Ерузин Егор</t>
  </si>
  <si>
    <t>Зверев Руслан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</si>
</sst>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rgb="FF333366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21" fontId="0" fillId="0" borderId="0" xfId="0" applyNumberFormat="1"/>
    <xf numFmtId="0" fontId="3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21" fontId="4" fillId="0" borderId="0" xfId="0" applyNumberFormat="1" applyFont="1" applyAlignment="1">
      <alignment vertical="center" wrapText="1"/>
    </xf>
    <xf numFmtId="0" fontId="4" fillId="0" borderId="0" xfId="0" applyFont="1"/>
    <xf numFmtId="2" fontId="4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7"/>
  <sheetViews>
    <sheetView tabSelected="1" workbookViewId="0">
      <pane ySplit="1" topLeftCell="A743" activePane="bottomLeft" state="frozen"/>
      <selection pane="bottomLeft" activeCell="D752" sqref="D752"/>
    </sheetView>
  </sheetViews>
  <sheetFormatPr defaultRowHeight="14" x14ac:dyDescent="0.3"/>
  <cols>
    <col min="1" max="1" width="5.7265625" style="6" bestFit="1" customWidth="1"/>
    <col min="2" max="2" width="25.54296875" style="6" customWidth="1"/>
    <col min="3" max="3" width="23.36328125" style="6" customWidth="1"/>
    <col min="4" max="4" width="4.81640625" style="6" bestFit="1" customWidth="1"/>
    <col min="5" max="5" width="6.453125" style="12" bestFit="1" customWidth="1"/>
    <col min="6" max="6" width="7.1796875" style="24" customWidth="1"/>
    <col min="7" max="12" width="7.36328125" style="13" customWidth="1"/>
    <col min="13" max="13" width="13.90625" style="14" customWidth="1"/>
    <col min="14" max="14" width="8.7265625" style="14"/>
    <col min="15" max="16384" width="8.7265625" style="6"/>
  </cols>
  <sheetData>
    <row r="1" spans="1:14" ht="42" x14ac:dyDescent="0.3">
      <c r="A1" s="3" t="s">
        <v>20</v>
      </c>
      <c r="B1" s="21" t="s">
        <v>31</v>
      </c>
      <c r="C1" s="21" t="s">
        <v>21</v>
      </c>
      <c r="D1" s="21" t="s">
        <v>22</v>
      </c>
      <c r="E1" s="10" t="s">
        <v>962</v>
      </c>
      <c r="F1" s="8" t="s">
        <v>978</v>
      </c>
      <c r="G1" s="8" t="s">
        <v>979</v>
      </c>
      <c r="H1" s="8" t="s">
        <v>980</v>
      </c>
      <c r="I1" s="8" t="s">
        <v>981</v>
      </c>
      <c r="J1" s="8" t="s">
        <v>982</v>
      </c>
      <c r="K1" s="8" t="s">
        <v>983</v>
      </c>
      <c r="L1" s="8" t="s">
        <v>984</v>
      </c>
      <c r="M1" s="11" t="s">
        <v>977</v>
      </c>
    </row>
    <row r="2" spans="1:14" x14ac:dyDescent="0.3">
      <c r="A2" s="9" t="s">
        <v>963</v>
      </c>
      <c r="B2" s="9"/>
      <c r="C2" s="9"/>
      <c r="D2" s="9"/>
      <c r="E2" s="15"/>
      <c r="F2" s="15"/>
      <c r="G2" s="9"/>
      <c r="M2" s="25">
        <v>1001</v>
      </c>
      <c r="N2" s="14" t="s">
        <v>963</v>
      </c>
    </row>
    <row r="3" spans="1:14" x14ac:dyDescent="0.3">
      <c r="A3" s="4">
        <v>1</v>
      </c>
      <c r="B3" s="4" t="s">
        <v>36</v>
      </c>
      <c r="C3" s="4" t="s">
        <v>37</v>
      </c>
      <c r="D3" s="4">
        <v>2012</v>
      </c>
      <c r="E3" s="8">
        <f>COUNTIF(F3:L3,"&gt;0")</f>
        <v>7</v>
      </c>
      <c r="F3" s="10">
        <f>IF(ISERROR(VLOOKUP($B3,'1 этап'!$C$13:$H$548,6,FALSE)),0,IF(VLOOKUP($B3,'1 этап'!$C$13:$I$548,7,FALSE)=$N3,VLOOKUP($B3,'1 этап'!$C$13:$H$548,6,FALSE),0))</f>
        <v>174.7</v>
      </c>
      <c r="G3" s="7">
        <f>IF(ISERROR(VLOOKUP($B3,'2 этап'!$C$13:$H$548,6,FALSE)),0,IF(VLOOKUP($B3,'2 этап'!$C$13:$I$548,7,FALSE)=$N3,VLOOKUP($B3,'2 этап'!$C$13:$H$548,6,FALSE),0))</f>
        <v>184.9</v>
      </c>
      <c r="H3" s="7">
        <f>IF(ISERROR(VLOOKUP($B3,'3 этап'!$C$13:$H$548,6,FALSE)),0,IF(VLOOKUP($B3,'3 этап'!$C$13:$I$548,7,FALSE)=$N3,VLOOKUP($B3,'3 этап'!$C$13:$H$548,6,FALSE),0))</f>
        <v>193.6</v>
      </c>
      <c r="I3" s="7">
        <f>IF(ISERROR(VLOOKUP($B3,'4 этап'!$C$13:$H$548,6,FALSE)),0,IF(VLOOKUP($B3,'4 этап'!$C$13:$I$548,7,FALSE)=$N3,VLOOKUP($B3,'4 этап'!$C$13:$H$548,6,FALSE),0))</f>
        <v>186.5</v>
      </c>
      <c r="J3" s="7">
        <f>IF(ISERROR(VLOOKUP($B3,'5 этап'!$C$13:$H$548,6,FALSE)),0,IF(VLOOKUP($B3,'5 этап'!$C$13:$I$548,7,FALSE)=$N3,VLOOKUP($B3,'5 этап'!$C$13:$H$548,6,FALSE),0))</f>
        <v>185.9</v>
      </c>
      <c r="K3" s="7">
        <f>IF(ISERROR(VLOOKUP($B3,'6 этап'!$C$13:$H$548,6,FALSE)),0,IF(VLOOKUP($B3,'6 этап'!$C$13:$I$548,7,FALSE)=$N3,VLOOKUP($B3,'6 этап'!$C$13:$H$548,6,FALSE),0))</f>
        <v>99.9</v>
      </c>
      <c r="L3" s="32">
        <f>IF(ISERROR(VLOOKUP($B3&amp;$N3,'7 этап'!$A$13:$I$466,8,FALSE)),0,VLOOKUP($B3&amp;$N3,'7 этап'!$A$13:$I$466,8,FALSE))</f>
        <v>174.6</v>
      </c>
      <c r="M3" s="12">
        <f>LARGE(F3:K3,1)+LARGE(F3:K3,2)+LARGE(F3:K3,3)+LARGE(F3:K3,4)+L3</f>
        <v>925.5</v>
      </c>
      <c r="N3" s="14" t="s">
        <v>963</v>
      </c>
    </row>
    <row r="4" spans="1:14" x14ac:dyDescent="0.3">
      <c r="A4" s="4">
        <v>2</v>
      </c>
      <c r="B4" s="4" t="s">
        <v>34</v>
      </c>
      <c r="C4" s="4" t="s">
        <v>35</v>
      </c>
      <c r="D4" s="4">
        <v>2012</v>
      </c>
      <c r="E4" s="8">
        <f>COUNTIF(F4:L4,"&gt;0")</f>
        <v>6</v>
      </c>
      <c r="F4" s="32">
        <f>IF(ISERROR(VLOOKUP($B4&amp;$N4,'1 этап'!$A$13:$I$512,8,FALSE)),0,VLOOKUP($B4&amp;$N4,'1 этап'!$A$13:$I$512,8,FALSE))</f>
        <v>166.5</v>
      </c>
      <c r="G4" s="32">
        <f>IF(ISERROR(VLOOKUP($B4&amp;$N4,'2 этап'!$A$13:$I$512,8,FALSE)),0,VLOOKUP($B4&amp;$N4,'2 этап'!$A$13:$I$512,8,FALSE))</f>
        <v>194.3</v>
      </c>
      <c r="H4" s="32">
        <f>IF(ISERROR(VLOOKUP($B4&amp;$N4,'3 этап'!$A$13:$I$512,8,FALSE)),0,VLOOKUP($B4&amp;$N4,'3 этап'!$A$13:$I$512,8,FALSE))</f>
        <v>185.6</v>
      </c>
      <c r="I4" s="32">
        <f>IF(ISERROR(VLOOKUP($B4&amp;$N4,'4 этап'!$A$13:$I$512,8,FALSE)),0,VLOOKUP($B4&amp;$N4,'4 этап'!$A$13:$I$512,8,FALSE))</f>
        <v>0</v>
      </c>
      <c r="J4" s="32">
        <f>IF(ISERROR(VLOOKUP($B4&amp;$N4,'5 этап'!$A$13:$I$512,8,FALSE)),0,VLOOKUP($B4&amp;$N4,'5 этап'!$A$13:$I$512,8,FALSE))</f>
        <v>0.01</v>
      </c>
      <c r="K4" s="32">
        <f>IF(ISERROR(VLOOKUP($B4&amp;$N4,'6 этап'!$A$13:$I$512,8,FALSE)),0,VLOOKUP($B4&amp;$N4,'6 этап'!$A$13:$I$512,8,FALSE))</f>
        <v>200</v>
      </c>
      <c r="L4" s="32">
        <f>IF(ISERROR(VLOOKUP($B4&amp;$N4,'7 этап'!$A$13:$I$466,8,FALSE)),0,VLOOKUP($B4&amp;$N4,'7 этап'!$A$13:$I$466,8,FALSE))</f>
        <v>172.5</v>
      </c>
      <c r="M4" s="12">
        <f>LARGE(F4:K4,1)+LARGE(F4:K4,2)+LARGE(F4:K4,3)+LARGE(F4:K4,4)+L4</f>
        <v>918.9</v>
      </c>
      <c r="N4" s="14" t="s">
        <v>963</v>
      </c>
    </row>
    <row r="5" spans="1:14" x14ac:dyDescent="0.3">
      <c r="A5" s="35">
        <v>3</v>
      </c>
      <c r="B5" s="4" t="s">
        <v>32</v>
      </c>
      <c r="C5" s="4" t="s">
        <v>33</v>
      </c>
      <c r="D5" s="4">
        <v>2012</v>
      </c>
      <c r="E5" s="8">
        <f>COUNTIF(F5:L5,"&gt;0")</f>
        <v>5</v>
      </c>
      <c r="F5" s="32">
        <f>IF(ISERROR(VLOOKUP($B5&amp;$N5,'1 этап'!$A$13:$I$512,8,FALSE)),0,VLOOKUP($B5&amp;$N5,'1 этап'!$A$13:$I$512,8,FALSE))</f>
        <v>95.8</v>
      </c>
      <c r="G5" s="32">
        <f>IF(ISERROR(VLOOKUP($B5&amp;$N5,'2 этап'!$A$13:$I$512,8,FALSE)),0,VLOOKUP($B5&amp;$N5,'2 этап'!$A$13:$I$512,8,FALSE))</f>
        <v>200</v>
      </c>
      <c r="H5" s="32">
        <f>IF(ISERROR(VLOOKUP($B5&amp;$N5,'3 этап'!$A$13:$I$512,8,FALSE)),0,VLOOKUP($B5&amp;$N5,'3 этап'!$A$13:$I$512,8,FALSE))</f>
        <v>200</v>
      </c>
      <c r="I5" s="32">
        <f>IF(ISERROR(VLOOKUP($B5&amp;$N5,'4 этап'!$A$13:$I$512,8,FALSE)),0,VLOOKUP($B5&amp;$N5,'4 этап'!$A$13:$I$512,8,FALSE))</f>
        <v>200</v>
      </c>
      <c r="J5" s="32">
        <f>IF(ISERROR(VLOOKUP($B5&amp;$N5,'5 этап'!$A$13:$I$512,8,FALSE)),0,VLOOKUP($B5&amp;$N5,'5 этап'!$A$13:$I$512,8,FALSE))</f>
        <v>0</v>
      </c>
      <c r="K5" s="32">
        <f>IF(ISERROR(VLOOKUP($B5&amp;$N5,'6 этап'!$A$13:$I$512,8,FALSE)),0,VLOOKUP($B5&amp;$N5,'6 этап'!$A$13:$I$512,8,FALSE))</f>
        <v>0</v>
      </c>
      <c r="L5" s="32">
        <f>IF(ISERROR(VLOOKUP($B5&amp;$N5,'7 этап'!$A$13:$I$466,8,FALSE)),0,VLOOKUP($B5&amp;$N5,'7 этап'!$A$13:$I$466,8,FALSE))</f>
        <v>200</v>
      </c>
      <c r="M5" s="12">
        <f>LARGE(F5:K5,1)+LARGE(F5:K5,2)+LARGE(F5:K5,3)+LARGE(F5:K5,4)+L5</f>
        <v>895.8</v>
      </c>
      <c r="N5" s="14" t="s">
        <v>963</v>
      </c>
    </row>
    <row r="6" spans="1:14" x14ac:dyDescent="0.3">
      <c r="A6" s="35">
        <v>4</v>
      </c>
      <c r="B6" s="4" t="s">
        <v>38</v>
      </c>
      <c r="C6" s="4" t="s">
        <v>39</v>
      </c>
      <c r="D6" s="4">
        <v>2012</v>
      </c>
      <c r="E6" s="8">
        <f>COUNTIF(F6:L6,"&gt;0")</f>
        <v>7</v>
      </c>
      <c r="F6" s="32">
        <f>IF(ISERROR(VLOOKUP($B6&amp;$N6,'1 этап'!$A$13:$I$512,8,FALSE)),0,VLOOKUP($B6&amp;$N6,'1 этап'!$A$13:$I$512,8,FALSE))</f>
        <v>200</v>
      </c>
      <c r="G6" s="32">
        <f>IF(ISERROR(VLOOKUP($B6&amp;$N6,'2 этап'!$A$13:$I$512,8,FALSE)),0,VLOOKUP($B6&amp;$N6,'2 этап'!$A$13:$I$512,8,FALSE))</f>
        <v>164.1</v>
      </c>
      <c r="H6" s="32">
        <f>IF(ISERROR(VLOOKUP($B6&amp;$N6,'3 этап'!$A$13:$I$512,8,FALSE)),0,VLOOKUP($B6&amp;$N6,'3 этап'!$A$13:$I$512,8,FALSE))</f>
        <v>193.8</v>
      </c>
      <c r="I6" s="32">
        <f>IF(ISERROR(VLOOKUP($B6&amp;$N6,'4 этап'!$A$13:$I$512,8,FALSE)),0,VLOOKUP($B6&amp;$N6,'4 этап'!$A$13:$I$512,8,FALSE))</f>
        <v>111.7</v>
      </c>
      <c r="J6" s="32">
        <f>IF(ISERROR(VLOOKUP($B6&amp;$N6,'5 этап'!$A$13:$I$512,8,FALSE)),0,VLOOKUP($B6&amp;$N6,'5 этап'!$A$13:$I$512,8,FALSE))</f>
        <v>156.4</v>
      </c>
      <c r="K6" s="32">
        <f>IF(ISERROR(VLOOKUP($B6&amp;$N6,'6 этап'!$A$13:$I$512,8,FALSE)),0,VLOOKUP($B6&amp;$N6,'6 этап'!$A$13:$I$512,8,FALSE))</f>
        <v>95.6</v>
      </c>
      <c r="L6" s="32">
        <f>IF(ISERROR(VLOOKUP($B6&amp;$N6,'7 этап'!$A$13:$I$466,8,FALSE)),0,VLOOKUP($B6&amp;$N6,'7 этап'!$A$13:$I$466,8,FALSE))</f>
        <v>155.4</v>
      </c>
      <c r="M6" s="12">
        <f>LARGE(F6:K6,1)+LARGE(F6:K6,2)+LARGE(F6:K6,3)+LARGE(F6:K6,4)+L6</f>
        <v>869.69999999999993</v>
      </c>
      <c r="N6" s="14" t="s">
        <v>963</v>
      </c>
    </row>
    <row r="7" spans="1:14" x14ac:dyDescent="0.3">
      <c r="A7" s="35">
        <v>5</v>
      </c>
      <c r="B7" s="4" t="s">
        <v>41</v>
      </c>
      <c r="C7" s="4" t="s">
        <v>42</v>
      </c>
      <c r="D7" s="4">
        <v>2012</v>
      </c>
      <c r="E7" s="8">
        <f>COUNTIF(F7:L7,"&gt;0")</f>
        <v>6</v>
      </c>
      <c r="F7" s="32">
        <f>IF(ISERROR(VLOOKUP($B7&amp;$N7,'1 этап'!$A$13:$I$512,8,FALSE)),0,VLOOKUP($B7&amp;$N7,'1 этап'!$A$13:$I$512,8,FALSE))</f>
        <v>0</v>
      </c>
      <c r="G7" s="32">
        <f>IF(ISERROR(VLOOKUP($B7&amp;$N7,'2 этап'!$A$13:$I$512,8,FALSE)),0,VLOOKUP($B7&amp;$N7,'2 этап'!$A$13:$I$512,8,FALSE))</f>
        <v>117.1</v>
      </c>
      <c r="H7" s="32">
        <f>IF(ISERROR(VLOOKUP($B7&amp;$N7,'3 этап'!$A$13:$I$512,8,FALSE)),0,VLOOKUP($B7&amp;$N7,'3 этап'!$A$13:$I$512,8,FALSE))</f>
        <v>53.2</v>
      </c>
      <c r="I7" s="32">
        <f>IF(ISERROR(VLOOKUP($B7&amp;$N7,'4 этап'!$A$13:$I$512,8,FALSE)),0,VLOOKUP($B7&amp;$N7,'4 этап'!$A$13:$I$512,8,FALSE))</f>
        <v>148.4</v>
      </c>
      <c r="J7" s="32">
        <f>IF(ISERROR(VLOOKUP($B7&amp;$N7,'5 этап'!$A$13:$I$512,8,FALSE)),0,VLOOKUP($B7&amp;$N7,'5 этап'!$A$13:$I$512,8,FALSE))</f>
        <v>163.5</v>
      </c>
      <c r="K7" s="32">
        <f>IF(ISERROR(VLOOKUP($B7&amp;$N7,'6 этап'!$A$13:$I$512,8,FALSE)),0,VLOOKUP($B7&amp;$N7,'6 этап'!$A$13:$I$512,8,FALSE))</f>
        <v>122.8</v>
      </c>
      <c r="L7" s="32">
        <f>IF(ISERROR(VLOOKUP($B7&amp;$N7,'7 этап'!$A$13:$I$466,8,FALSE)),0,VLOOKUP($B7&amp;$N7,'7 этап'!$A$13:$I$466,8,FALSE))</f>
        <v>55.1</v>
      </c>
      <c r="M7" s="12">
        <f>LARGE(F7:K7,1)+LARGE(F7:K7,2)+LARGE(F7:K7,3)+LARGE(F7:K7,4)+L7</f>
        <v>606.9</v>
      </c>
      <c r="N7" s="14" t="s">
        <v>963</v>
      </c>
    </row>
    <row r="8" spans="1:14" x14ac:dyDescent="0.3">
      <c r="A8" s="35">
        <v>6</v>
      </c>
      <c r="B8" s="4" t="s">
        <v>45</v>
      </c>
      <c r="C8" s="4" t="s">
        <v>46</v>
      </c>
      <c r="D8" s="4">
        <v>2012</v>
      </c>
      <c r="E8" s="8">
        <f>COUNTIF(F8:L8,"&gt;0")</f>
        <v>4</v>
      </c>
      <c r="F8" s="32">
        <f>IF(ISERROR(VLOOKUP($B8&amp;$N8,'1 этап'!$A$13:$I$512,8,FALSE)),0,VLOOKUP($B8&amp;$N8,'1 этап'!$A$13:$I$512,8,FALSE))</f>
        <v>190.3</v>
      </c>
      <c r="G8" s="32">
        <f>IF(ISERROR(VLOOKUP($B8&amp;$N8,'2 этап'!$A$13:$I$512,8,FALSE)),0,VLOOKUP($B8&amp;$N8,'2 этап'!$A$13:$I$512,8,FALSE))</f>
        <v>73.900000000000006</v>
      </c>
      <c r="H8" s="32">
        <f>IF(ISERROR(VLOOKUP($B8&amp;$N8,'3 этап'!$A$13:$I$512,8,FALSE)),0,VLOOKUP($B8&amp;$N8,'3 этап'!$A$13:$I$512,8,FALSE))</f>
        <v>157.80000000000001</v>
      </c>
      <c r="I8" s="32">
        <f>IF(ISERROR(VLOOKUP($B8&amp;$N8,'4 этап'!$A$13:$I$512,8,FALSE)),0,VLOOKUP($B8&amp;$N8,'4 этап'!$A$13:$I$512,8,FALSE))</f>
        <v>0</v>
      </c>
      <c r="J8" s="32">
        <f>IF(ISERROR(VLOOKUP($B8&amp;$N8,'5 этап'!$A$13:$I$512,8,FALSE)),0,VLOOKUP($B8&amp;$N8,'5 этап'!$A$13:$I$512,8,FALSE))</f>
        <v>0</v>
      </c>
      <c r="K8" s="32">
        <f>IF(ISERROR(VLOOKUP($B8&amp;$N8,'6 этап'!$A$13:$I$512,8,FALSE)),0,VLOOKUP($B8&amp;$N8,'6 этап'!$A$13:$I$512,8,FALSE))</f>
        <v>104.6</v>
      </c>
      <c r="L8" s="32">
        <f>IF(ISERROR(VLOOKUP($B8&amp;$N8,'7 этап'!$A$13:$I$466,8,FALSE)),0,VLOOKUP($B8&amp;$N8,'7 этап'!$A$13:$I$466,8,FALSE))</f>
        <v>0</v>
      </c>
      <c r="M8" s="12">
        <f>LARGE(F8:K8,1)+LARGE(F8:K8,2)+LARGE(F8:K8,3)+LARGE(F8:K8,4)+L8</f>
        <v>526.6</v>
      </c>
      <c r="N8" s="14" t="s">
        <v>963</v>
      </c>
    </row>
    <row r="9" spans="1:14" x14ac:dyDescent="0.3">
      <c r="A9" s="35">
        <v>7</v>
      </c>
      <c r="B9" s="4" t="s">
        <v>417</v>
      </c>
      <c r="C9" s="4" t="s">
        <v>48</v>
      </c>
      <c r="D9" s="4">
        <v>2013</v>
      </c>
      <c r="E9" s="8">
        <f>COUNTIF(F9:L9,"&gt;0")</f>
        <v>4</v>
      </c>
      <c r="F9" s="32">
        <f>IF(ISERROR(VLOOKUP($B9&amp;$N9,'1 этап'!$A$13:$I$512,8,FALSE)),0,VLOOKUP($B9&amp;$N9,'1 этап'!$A$13:$I$512,8,FALSE))</f>
        <v>32.200000000000003</v>
      </c>
      <c r="G9" s="32">
        <f>IF(ISERROR(VLOOKUP($B9&amp;$N9,'2 этап'!$A$13:$I$512,8,FALSE)),0,VLOOKUP($B9&amp;$N9,'2 этап'!$A$13:$I$512,8,FALSE))</f>
        <v>0</v>
      </c>
      <c r="H9" s="32">
        <f>IF(ISERROR(VLOOKUP($B9&amp;$N9,'3 этап'!$A$13:$I$512,8,FALSE)),0,VLOOKUP($B9&amp;$N9,'3 этап'!$A$13:$I$512,8,FALSE))</f>
        <v>0</v>
      </c>
      <c r="I9" s="32">
        <f>IF(ISERROR(VLOOKUP($B9&amp;$N9,'4 этап'!$A$13:$I$512,8,FALSE)),0,VLOOKUP($B9&amp;$N9,'4 этап'!$A$13:$I$512,8,FALSE))</f>
        <v>105.2</v>
      </c>
      <c r="J9" s="32">
        <f>IF(ISERROR(VLOOKUP($B9&amp;$N9,'5 этап'!$A$13:$I$512,8,FALSE)),0,VLOOKUP($B9&amp;$N9,'5 этап'!$A$13:$I$512,8,FALSE))</f>
        <v>188.2</v>
      </c>
      <c r="K9" s="32">
        <f>IF(ISERROR(VLOOKUP($B9&amp;$N9,'6 этап'!$A$13:$I$512,8,FALSE)),0,VLOOKUP($B9&amp;$N9,'6 этап'!$A$13:$I$512,8,FALSE))</f>
        <v>0</v>
      </c>
      <c r="L9" s="32">
        <f>IF(ISERROR(VLOOKUP($B9&amp;$N9,'7 этап'!$A$13:$I$466,8,FALSE)),0,VLOOKUP($B9&amp;$N9,'7 этап'!$A$13:$I$466,8,FALSE))</f>
        <v>141</v>
      </c>
      <c r="M9" s="12">
        <f>LARGE(F9:K9,1)+LARGE(F9:K9,2)+LARGE(F9:K9,3)+LARGE(F9:K9,4)+L9</f>
        <v>466.59999999999997</v>
      </c>
      <c r="N9" s="14" t="s">
        <v>963</v>
      </c>
    </row>
    <row r="10" spans="1:14" x14ac:dyDescent="0.3">
      <c r="A10" s="35">
        <v>8</v>
      </c>
      <c r="B10" s="4" t="s">
        <v>643</v>
      </c>
      <c r="C10" s="4" t="s">
        <v>98</v>
      </c>
      <c r="D10" s="4">
        <v>2012</v>
      </c>
      <c r="E10" s="8">
        <f>COUNTIF(F10:L10,"&gt;0")</f>
        <v>4</v>
      </c>
      <c r="F10" s="32">
        <f>IF(ISERROR(VLOOKUP($B10&amp;$N10,'1 этап'!$A$13:$I$512,8,FALSE)),0,VLOOKUP($B10&amp;$N10,'1 этап'!$A$13:$I$512,8,FALSE))</f>
        <v>0</v>
      </c>
      <c r="G10" s="32">
        <f>IF(ISERROR(VLOOKUP($B10&amp;$N10,'2 этап'!$A$13:$I$512,8,FALSE)),0,VLOOKUP($B10&amp;$N10,'2 этап'!$A$13:$I$512,8,FALSE))</f>
        <v>0</v>
      </c>
      <c r="H10" s="32">
        <f>IF(ISERROR(VLOOKUP($B10&amp;$N10,'3 этап'!$A$13:$I$512,8,FALSE)),0,VLOOKUP($B10&amp;$N10,'3 этап'!$A$13:$I$512,8,FALSE))</f>
        <v>148.30000000000001</v>
      </c>
      <c r="I10" s="32">
        <f>IF(ISERROR(VLOOKUP($B10&amp;$N10,'4 этап'!$A$13:$I$512,8,FALSE)),0,VLOOKUP($B10&amp;$N10,'4 этап'!$A$13:$I$512,8,FALSE))</f>
        <v>51.7</v>
      </c>
      <c r="J10" s="32">
        <f>IF(ISERROR(VLOOKUP($B10&amp;$N10,'5 этап'!$A$13:$I$512,8,FALSE)),0,VLOOKUP($B10&amp;$N10,'5 этап'!$A$13:$I$512,8,FALSE))</f>
        <v>129.30000000000001</v>
      </c>
      <c r="K10" s="32">
        <f>IF(ISERROR(VLOOKUP($B10&amp;$N10,'6 этап'!$A$13:$I$512,8,FALSE)),0,VLOOKUP($B10&amp;$N10,'6 этап'!$A$13:$I$512,8,FALSE))</f>
        <v>134.80000000000001</v>
      </c>
      <c r="L10" s="32">
        <f>IF(ISERROR(VLOOKUP($B10&amp;$N10,'7 этап'!$A$13:$I$466,8,FALSE)),0,VLOOKUP($B10&amp;$N10,'7 этап'!$A$13:$I$466,8,FALSE))</f>
        <v>0</v>
      </c>
      <c r="M10" s="12">
        <f>LARGE(F10:K10,1)+LARGE(F10:K10,2)+LARGE(F10:K10,3)+LARGE(F10:K10,4)+L10</f>
        <v>464.1</v>
      </c>
      <c r="N10" s="14" t="s">
        <v>963</v>
      </c>
    </row>
    <row r="11" spans="1:14" x14ac:dyDescent="0.3">
      <c r="A11" s="35">
        <v>9</v>
      </c>
      <c r="B11" s="4" t="s">
        <v>648</v>
      </c>
      <c r="C11" s="4" t="s">
        <v>35</v>
      </c>
      <c r="D11" s="4">
        <v>2012</v>
      </c>
      <c r="E11" s="8">
        <f>COUNTIF(F11:L11,"&gt;0")</f>
        <v>4</v>
      </c>
      <c r="F11" s="32">
        <f>IF(ISERROR(VLOOKUP($B11&amp;$N11,'1 этап'!$A$13:$I$512,8,FALSE)),0,VLOOKUP($B11&amp;$N11,'1 этап'!$A$13:$I$512,8,FALSE))</f>
        <v>0</v>
      </c>
      <c r="G11" s="32">
        <f>IF(ISERROR(VLOOKUP($B11&amp;$N11,'2 этап'!$A$13:$I$512,8,FALSE)),0,VLOOKUP($B11&amp;$N11,'2 этап'!$A$13:$I$512,8,FALSE))</f>
        <v>0</v>
      </c>
      <c r="H11" s="32">
        <f>IF(ISERROR(VLOOKUP($B11&amp;$N11,'3 этап'!$A$13:$I$512,8,FALSE)),0,VLOOKUP($B11&amp;$N11,'3 этап'!$A$13:$I$512,8,FALSE))</f>
        <v>58.8</v>
      </c>
      <c r="I11" s="32">
        <f>IF(ISERROR(VLOOKUP($B11&amp;$N11,'4 этап'!$A$13:$I$512,8,FALSE)),0,VLOOKUP($B11&amp;$N11,'4 этап'!$A$13:$I$512,8,FALSE))</f>
        <v>141.30000000000001</v>
      </c>
      <c r="J11" s="32">
        <f>IF(ISERROR(VLOOKUP($B11&amp;$N11,'5 этап'!$A$13:$I$512,8,FALSE)),0,VLOOKUP($B11&amp;$N11,'5 этап'!$A$13:$I$512,8,FALSE))</f>
        <v>200</v>
      </c>
      <c r="K11" s="32">
        <f>IF(ISERROR(VLOOKUP($B11&amp;$N11,'6 этап'!$A$13:$I$512,8,FALSE)),0,VLOOKUP($B11&amp;$N11,'6 этап'!$A$13:$I$512,8,FALSE))</f>
        <v>56.3</v>
      </c>
      <c r="L11" s="32">
        <f>IF(ISERROR(VLOOKUP($B11&amp;$N11,'7 этап'!$A$13:$I$466,8,FALSE)),0,VLOOKUP($B11&amp;$N11,'7 этап'!$A$13:$I$466,8,FALSE))</f>
        <v>0</v>
      </c>
      <c r="M11" s="12">
        <f>LARGE(F11:K11,1)+LARGE(F11:K11,2)+LARGE(F11:K11,3)+LARGE(F11:K11,4)+L11</f>
        <v>456.40000000000003</v>
      </c>
      <c r="N11" s="14" t="s">
        <v>963</v>
      </c>
    </row>
    <row r="12" spans="1:14" x14ac:dyDescent="0.3">
      <c r="A12" s="35">
        <v>10</v>
      </c>
      <c r="B12" s="4" t="s">
        <v>419</v>
      </c>
      <c r="C12" s="4" t="s">
        <v>149</v>
      </c>
      <c r="D12" s="4">
        <v>2012</v>
      </c>
      <c r="E12" s="8">
        <f>COUNTIF(F12:L12,"&gt;0")</f>
        <v>5</v>
      </c>
      <c r="F12" s="32">
        <f>IF(ISERROR(VLOOKUP($B12&amp;$N12,'1 этап'!$A$13:$I$512,8,FALSE)),0,VLOOKUP($B12&amp;$N12,'1 этап'!$A$13:$I$512,8,FALSE))</f>
        <v>1</v>
      </c>
      <c r="G12" s="32">
        <f>IF(ISERROR(VLOOKUP($B12&amp;$N12,'2 этап'!$A$13:$I$512,8,FALSE)),0,VLOOKUP($B12&amp;$N12,'2 этап'!$A$13:$I$512,8,FALSE))</f>
        <v>0</v>
      </c>
      <c r="H12" s="32">
        <f>IF(ISERROR(VLOOKUP($B12&amp;$N12,'3 этап'!$A$13:$I$512,8,FALSE)),0,VLOOKUP($B12&amp;$N12,'3 этап'!$A$13:$I$512,8,FALSE))</f>
        <v>0</v>
      </c>
      <c r="I12" s="32">
        <f>IF(ISERROR(VLOOKUP($B12&amp;$N12,'4 этап'!$A$13:$I$512,8,FALSE)),0,VLOOKUP($B12&amp;$N12,'4 этап'!$A$13:$I$512,8,FALSE))</f>
        <v>1</v>
      </c>
      <c r="J12" s="32">
        <f>IF(ISERROR(VLOOKUP($B12&amp;$N12,'5 этап'!$A$13:$I$512,8,FALSE)),0,VLOOKUP($B12&amp;$N12,'5 этап'!$A$13:$I$512,8,FALSE))</f>
        <v>124</v>
      </c>
      <c r="K12" s="32">
        <f>IF(ISERROR(VLOOKUP($B12&amp;$N12,'6 этап'!$A$13:$I$512,8,FALSE)),0,VLOOKUP($B12&amp;$N12,'6 этап'!$A$13:$I$512,8,FALSE))</f>
        <v>157.1</v>
      </c>
      <c r="L12" s="32">
        <f>IF(ISERROR(VLOOKUP($B12&amp;$N12,'7 этап'!$A$13:$I$466,8,FALSE)),0,VLOOKUP($B12&amp;$N12,'7 этап'!$A$13:$I$466,8,FALSE))</f>
        <v>126.4</v>
      </c>
      <c r="M12" s="12">
        <f>LARGE(F12:K12,1)+LARGE(F12:K12,2)+LARGE(F12:K12,3)+LARGE(F12:K12,4)+L12</f>
        <v>409.5</v>
      </c>
      <c r="N12" s="14" t="s">
        <v>963</v>
      </c>
    </row>
    <row r="13" spans="1:14" x14ac:dyDescent="0.3">
      <c r="A13" s="35">
        <v>11</v>
      </c>
      <c r="B13" s="4" t="s">
        <v>51</v>
      </c>
      <c r="C13" s="4" t="s">
        <v>44</v>
      </c>
      <c r="D13" s="4">
        <v>2013</v>
      </c>
      <c r="E13" s="8">
        <f>COUNTIF(F13:L13,"&gt;0")</f>
        <v>6</v>
      </c>
      <c r="F13" s="32">
        <f>IF(ISERROR(VLOOKUP($B13&amp;$N13,'1 этап'!$A$13:$I$512,8,FALSE)),0,VLOOKUP($B13&amp;$N13,'1 этап'!$A$13:$I$512,8,FALSE))</f>
        <v>52.4</v>
      </c>
      <c r="G13" s="32">
        <f>IF(ISERROR(VLOOKUP($B13&amp;$N13,'2 этап'!$A$13:$I$512,8,FALSE)),0,VLOOKUP($B13&amp;$N13,'2 этап'!$A$13:$I$512,8,FALSE))</f>
        <v>0.01</v>
      </c>
      <c r="H13" s="32">
        <f>IF(ISERROR(VLOOKUP($B13&amp;$N13,'3 этап'!$A$13:$I$512,8,FALSE)),0,VLOOKUP($B13&amp;$N13,'3 этап'!$A$13:$I$512,8,FALSE))</f>
        <v>0</v>
      </c>
      <c r="I13" s="32">
        <f>IF(ISERROR(VLOOKUP($B13&amp;$N13,'4 этап'!$A$13:$I$512,8,FALSE)),0,VLOOKUP($B13&amp;$N13,'4 этап'!$A$13:$I$512,8,FALSE))</f>
        <v>1</v>
      </c>
      <c r="J13" s="32">
        <f>IF(ISERROR(VLOOKUP($B13&amp;$N13,'5 этап'!$A$13:$I$512,8,FALSE)),0,VLOOKUP($B13&amp;$N13,'5 этап'!$A$13:$I$512,8,FALSE))</f>
        <v>177.2</v>
      </c>
      <c r="K13" s="32">
        <f>IF(ISERROR(VLOOKUP($B13&amp;$N13,'6 этап'!$A$13:$I$512,8,FALSE)),0,VLOOKUP($B13&amp;$N13,'6 этап'!$A$13:$I$512,8,FALSE))</f>
        <v>115.8</v>
      </c>
      <c r="L13" s="32">
        <f>IF(ISERROR(VLOOKUP($B13&amp;$N13,'7 этап'!$A$13:$I$466,8,FALSE)),0,VLOOKUP($B13&amp;$N13,'7 этап'!$A$13:$I$466,8,FALSE))</f>
        <v>33.200000000000003</v>
      </c>
      <c r="M13" s="12">
        <f>LARGE(F13:K13,1)+LARGE(F13:K13,2)+LARGE(F13:K13,3)+LARGE(F13:K13,4)+L13</f>
        <v>379.59999999999997</v>
      </c>
      <c r="N13" s="14" t="s">
        <v>963</v>
      </c>
    </row>
    <row r="14" spans="1:14" x14ac:dyDescent="0.3">
      <c r="A14" s="35">
        <v>12</v>
      </c>
      <c r="B14" s="4" t="s">
        <v>415</v>
      </c>
      <c r="C14" s="4" t="s">
        <v>94</v>
      </c>
      <c r="D14" s="4">
        <v>2013</v>
      </c>
      <c r="E14" s="8">
        <f>COUNTIF(F14:L14,"&gt;0")</f>
        <v>3</v>
      </c>
      <c r="F14" s="32">
        <f>IF(ISERROR(VLOOKUP($B14&amp;$N14,'1 этап'!$A$13:$I$512,8,FALSE)),0,VLOOKUP($B14&amp;$N14,'1 этап'!$A$13:$I$512,8,FALSE))</f>
        <v>82.8</v>
      </c>
      <c r="G14" s="32">
        <f>IF(ISERROR(VLOOKUP($B14&amp;$N14,'2 этап'!$A$13:$I$512,8,FALSE)),0,VLOOKUP($B14&amp;$N14,'2 этап'!$A$13:$I$512,8,FALSE))</f>
        <v>0</v>
      </c>
      <c r="H14" s="32">
        <f>IF(ISERROR(VLOOKUP($B14&amp;$N14,'3 этап'!$A$13:$I$512,8,FALSE)),0,VLOOKUP($B14&amp;$N14,'3 этап'!$A$13:$I$512,8,FALSE))</f>
        <v>0</v>
      </c>
      <c r="I14" s="32">
        <f>IF(ISERROR(VLOOKUP($B14&amp;$N14,'4 этап'!$A$13:$I$512,8,FALSE)),0,VLOOKUP($B14&amp;$N14,'4 этап'!$A$13:$I$512,8,FALSE))</f>
        <v>0</v>
      </c>
      <c r="J14" s="32">
        <f>IF(ISERROR(VLOOKUP($B14&amp;$N14,'5 этап'!$A$13:$I$512,8,FALSE)),0,VLOOKUP($B14&amp;$N14,'5 этап'!$A$13:$I$512,8,FALSE))</f>
        <v>122.1</v>
      </c>
      <c r="K14" s="32">
        <f>IF(ISERROR(VLOOKUP($B14&amp;$N14,'6 этап'!$A$13:$I$512,8,FALSE)),0,VLOOKUP($B14&amp;$N14,'6 этап'!$A$13:$I$512,8,FALSE))</f>
        <v>0</v>
      </c>
      <c r="L14" s="32">
        <f>IF(ISERROR(VLOOKUP($B14&amp;$N14,'7 этап'!$A$13:$I$466,8,FALSE)),0,VLOOKUP($B14&amp;$N14,'7 этап'!$A$13:$I$466,8,FALSE))</f>
        <v>128.5</v>
      </c>
      <c r="M14" s="12">
        <f>LARGE(F14:K14,1)+LARGE(F14:K14,2)+LARGE(F14:K14,3)+LARGE(F14:K14,4)+L14</f>
        <v>333.4</v>
      </c>
      <c r="N14" s="14" t="s">
        <v>963</v>
      </c>
    </row>
    <row r="15" spans="1:14" x14ac:dyDescent="0.3">
      <c r="A15" s="35">
        <v>13</v>
      </c>
      <c r="B15" s="4" t="s">
        <v>47</v>
      </c>
      <c r="C15" s="4" t="s">
        <v>48</v>
      </c>
      <c r="D15" s="4">
        <v>2013</v>
      </c>
      <c r="E15" s="8">
        <f>COUNTIF(F15:L15,"&gt;0")</f>
        <v>4</v>
      </c>
      <c r="F15" s="32">
        <f>IF(ISERROR(VLOOKUP($B15&amp;$N15,'1 этап'!$A$13:$I$512,8,FALSE)),0,VLOOKUP($B15&amp;$N15,'1 этап'!$A$13:$I$512,8,FALSE))</f>
        <v>0</v>
      </c>
      <c r="G15" s="32">
        <f>IF(ISERROR(VLOOKUP($B15&amp;$N15,'2 этап'!$A$13:$I$512,8,FALSE)),0,VLOOKUP($B15&amp;$N15,'2 этап'!$A$13:$I$512,8,FALSE))</f>
        <v>73.099999999999994</v>
      </c>
      <c r="H15" s="32">
        <f>IF(ISERROR(VLOOKUP($B15&amp;$N15,'3 этап'!$A$13:$I$512,8,FALSE)),0,VLOOKUP($B15&amp;$N15,'3 этап'!$A$13:$I$512,8,FALSE))</f>
        <v>53.2</v>
      </c>
      <c r="I15" s="32">
        <f>IF(ISERROR(VLOOKUP($B15&amp;$N15,'4 этап'!$A$13:$I$512,8,FALSE)),0,VLOOKUP($B15&amp;$N15,'4 этап'!$A$13:$I$512,8,FALSE))</f>
        <v>127.9</v>
      </c>
      <c r="J15" s="32">
        <f>IF(ISERROR(VLOOKUP($B15&amp;$N15,'5 этап'!$A$13:$I$512,8,FALSE)),0,VLOOKUP($B15&amp;$N15,'5 этап'!$A$13:$I$512,8,FALSE))</f>
        <v>76.2</v>
      </c>
      <c r="K15" s="32">
        <f>IF(ISERROR(VLOOKUP($B15&amp;$N15,'6 этап'!$A$13:$I$512,8,FALSE)),0,VLOOKUP($B15&amp;$N15,'6 этап'!$A$13:$I$512,8,FALSE))</f>
        <v>0</v>
      </c>
      <c r="L15" s="32">
        <f>IF(ISERROR(VLOOKUP($B15&amp;$N15,'7 этап'!$A$13:$I$466,8,FALSE)),0,VLOOKUP($B15&amp;$N15,'7 этап'!$A$13:$I$466,8,FALSE))</f>
        <v>0</v>
      </c>
      <c r="M15" s="12">
        <f>LARGE(F15:K15,1)+LARGE(F15:K15,2)+LARGE(F15:K15,3)+LARGE(F15:K15,4)+L15</f>
        <v>330.40000000000003</v>
      </c>
      <c r="N15" s="14" t="s">
        <v>963</v>
      </c>
    </row>
    <row r="16" spans="1:14" x14ac:dyDescent="0.3">
      <c r="A16" s="35">
        <v>14</v>
      </c>
      <c r="B16" s="4" t="s">
        <v>70</v>
      </c>
      <c r="C16" s="4" t="s">
        <v>58</v>
      </c>
      <c r="D16" s="4">
        <v>2011</v>
      </c>
      <c r="E16" s="8">
        <f>COUNTIF(F16:L16,"&gt;0")</f>
        <v>3</v>
      </c>
      <c r="F16" s="32">
        <f>IF(ISERROR(VLOOKUP($B16&amp;$N16,'1 этап'!$A$13:$I$512,8,FALSE)),0,VLOOKUP($B16&amp;$N16,'1 этап'!$A$13:$I$512,8,FALSE))</f>
        <v>0</v>
      </c>
      <c r="G16" s="32">
        <f>IF(ISERROR(VLOOKUP($B16&amp;$N16,'2 этап'!$A$13:$I$512,8,FALSE)),0,VLOOKUP($B16&amp;$N16,'2 этап'!$A$13:$I$512,8,FALSE))</f>
        <v>0</v>
      </c>
      <c r="H16" s="32">
        <f>IF(ISERROR(VLOOKUP($B16&amp;$N16,'3 этап'!$A$13:$I$512,8,FALSE)),0,VLOOKUP($B16&amp;$N16,'3 этап'!$A$13:$I$512,8,FALSE))</f>
        <v>0</v>
      </c>
      <c r="I16" s="32">
        <f>IF(ISERROR(VLOOKUP($B16&amp;$N16,'4 этап'!$A$13:$I$512,8,FALSE)),0,VLOOKUP($B16&amp;$N16,'4 этап'!$A$13:$I$512,8,FALSE))</f>
        <v>0</v>
      </c>
      <c r="J16" s="32">
        <f>IF(ISERROR(VLOOKUP($B16&amp;$N16,'5 этап'!$A$13:$I$512,8,FALSE)),0,VLOOKUP($B16&amp;$N16,'5 этап'!$A$13:$I$512,8,FALSE))</f>
        <v>0.01</v>
      </c>
      <c r="K16" s="32">
        <f>IF(ISERROR(VLOOKUP($B16&amp;$N16,'6 этап'!$A$13:$I$512,8,FALSE)),0,VLOOKUP($B16&amp;$N16,'6 этап'!$A$13:$I$512,8,FALSE))</f>
        <v>143.5</v>
      </c>
      <c r="L16" s="32">
        <f>IF(ISERROR(VLOOKUP($B16&amp;$N16,'7 этап'!$A$13:$I$466,8,FALSE)),0,VLOOKUP($B16&amp;$N16,'7 этап'!$A$13:$I$466,8,FALSE))</f>
        <v>184.7</v>
      </c>
      <c r="M16" s="12">
        <f>LARGE(F16:K16,1)+LARGE(F16:K16,2)+LARGE(F16:K16,3)+LARGE(F16:K16,4)+L16</f>
        <v>328.21</v>
      </c>
      <c r="N16" s="14" t="s">
        <v>963</v>
      </c>
    </row>
    <row r="17" spans="1:14" x14ac:dyDescent="0.3">
      <c r="A17" s="35">
        <v>15</v>
      </c>
      <c r="B17" s="4" t="s">
        <v>785</v>
      </c>
      <c r="C17" s="4" t="s">
        <v>58</v>
      </c>
      <c r="D17" s="4">
        <v>2013</v>
      </c>
      <c r="E17" s="8">
        <f>COUNTIF(F17:L17,"&gt;0")</f>
        <v>2</v>
      </c>
      <c r="F17" s="32">
        <f>IF(ISERROR(VLOOKUP($B17&amp;$N17,'1 этап'!$A$13:$I$512,8,FALSE)),0,VLOOKUP($B17&amp;$N17,'1 этап'!$A$13:$I$512,8,FALSE))</f>
        <v>0</v>
      </c>
      <c r="G17" s="32">
        <f>IF(ISERROR(VLOOKUP($B17&amp;$N17,'2 этап'!$A$13:$I$512,8,FALSE)),0,VLOOKUP($B17&amp;$N17,'2 этап'!$A$13:$I$512,8,FALSE))</f>
        <v>0</v>
      </c>
      <c r="H17" s="32">
        <f>IF(ISERROR(VLOOKUP($B17&amp;$N17,'3 этап'!$A$13:$I$512,8,FALSE)),0,VLOOKUP($B17&amp;$N17,'3 этап'!$A$13:$I$512,8,FALSE))</f>
        <v>0</v>
      </c>
      <c r="I17" s="32">
        <f>IF(ISERROR(VLOOKUP($B17&amp;$N17,'4 этап'!$A$13:$I$512,8,FALSE)),0,VLOOKUP($B17&amp;$N17,'4 этап'!$A$13:$I$512,8,FALSE))</f>
        <v>0</v>
      </c>
      <c r="J17" s="32">
        <f>IF(ISERROR(VLOOKUP($B17&amp;$N17,'5 этап'!$A$13:$I$512,8,FALSE)),0,VLOOKUP($B17&amp;$N17,'5 этап'!$A$13:$I$512,8,FALSE))</f>
        <v>146.1</v>
      </c>
      <c r="K17" s="32">
        <f>IF(ISERROR(VLOOKUP($B17&amp;$N17,'6 этап'!$A$13:$I$512,8,FALSE)),0,VLOOKUP($B17&amp;$N17,'6 этап'!$A$13:$I$512,8,FALSE))</f>
        <v>0</v>
      </c>
      <c r="L17" s="32">
        <f>IF(ISERROR(VLOOKUP($B17&amp;$N17,'7 этап'!$A$13:$I$466,8,FALSE)),0,VLOOKUP($B17&amp;$N17,'7 этап'!$A$13:$I$466,8,FALSE))</f>
        <v>134.4</v>
      </c>
      <c r="M17" s="12">
        <f>LARGE(F17:K17,1)+LARGE(F17:K17,2)+LARGE(F17:K17,3)+LARGE(F17:K17,4)+L17</f>
        <v>280.5</v>
      </c>
      <c r="N17" s="14" t="s">
        <v>963</v>
      </c>
    </row>
    <row r="18" spans="1:14" x14ac:dyDescent="0.3">
      <c r="A18" s="35">
        <v>16</v>
      </c>
      <c r="B18" s="4" t="s">
        <v>414</v>
      </c>
      <c r="C18" s="4" t="s">
        <v>112</v>
      </c>
      <c r="D18" s="4">
        <v>2012</v>
      </c>
      <c r="E18" s="8">
        <f>COUNTIF(F18:L18,"&gt;0")</f>
        <v>3</v>
      </c>
      <c r="F18" s="32">
        <f>IF(ISERROR(VLOOKUP($B18&amp;$N18,'1 этап'!$A$13:$I$512,8,FALSE)),0,VLOOKUP($B18&amp;$N18,'1 этап'!$A$13:$I$512,8,FALSE))</f>
        <v>117.1</v>
      </c>
      <c r="G18" s="32">
        <f>IF(ISERROR(VLOOKUP($B18&amp;$N18,'2 этап'!$A$13:$I$512,8,FALSE)),0,VLOOKUP($B18&amp;$N18,'2 этап'!$A$13:$I$512,8,FALSE))</f>
        <v>0</v>
      </c>
      <c r="H18" s="32">
        <f>IF(ISERROR(VLOOKUP($B18&amp;$N18,'3 этап'!$A$13:$I$512,8,FALSE)),0,VLOOKUP($B18&amp;$N18,'3 этап'!$A$13:$I$512,8,FALSE))</f>
        <v>0</v>
      </c>
      <c r="I18" s="32">
        <f>IF(ISERROR(VLOOKUP($B18&amp;$N18,'4 этап'!$A$13:$I$512,8,FALSE)),0,VLOOKUP($B18&amp;$N18,'4 этап'!$A$13:$I$512,8,FALSE))</f>
        <v>25.3</v>
      </c>
      <c r="J18" s="32">
        <f>IF(ISERROR(VLOOKUP($B18&amp;$N18,'5 этап'!$A$13:$I$512,8,FALSE)),0,VLOOKUP($B18&amp;$N18,'5 этап'!$A$13:$I$512,8,FALSE))</f>
        <v>118.3</v>
      </c>
      <c r="K18" s="32">
        <f>IF(ISERROR(VLOOKUP($B18&amp;$N18,'6 этап'!$A$13:$I$512,8,FALSE)),0,VLOOKUP($B18&amp;$N18,'6 этап'!$A$13:$I$512,8,FALSE))</f>
        <v>0</v>
      </c>
      <c r="L18" s="32">
        <f>IF(ISERROR(VLOOKUP($B18&amp;$N18,'7 этап'!$A$13:$I$466,8,FALSE)),0,VLOOKUP($B18&amp;$N18,'7 этап'!$A$13:$I$466,8,FALSE))</f>
        <v>0</v>
      </c>
      <c r="M18" s="12">
        <f>LARGE(F18:K18,1)+LARGE(F18:K18,2)+LARGE(F18:K18,3)+LARGE(F18:K18,4)+L18</f>
        <v>260.7</v>
      </c>
      <c r="N18" s="14" t="s">
        <v>963</v>
      </c>
    </row>
    <row r="19" spans="1:14" x14ac:dyDescent="0.3">
      <c r="A19" s="35">
        <v>17</v>
      </c>
      <c r="B19" s="4" t="s">
        <v>645</v>
      </c>
      <c r="C19" s="4" t="s">
        <v>48</v>
      </c>
      <c r="D19" s="4">
        <v>2012</v>
      </c>
      <c r="E19" s="8">
        <f>COUNTIF(F19:L19,"&gt;0")</f>
        <v>3</v>
      </c>
      <c r="F19" s="32">
        <f>IF(ISERROR(VLOOKUP($B19&amp;$N19,'1 этап'!$A$13:$I$512,8,FALSE)),0,VLOOKUP($B19&amp;$N19,'1 этап'!$A$13:$I$512,8,FALSE))</f>
        <v>0</v>
      </c>
      <c r="G19" s="32">
        <f>IF(ISERROR(VLOOKUP($B19&amp;$N19,'2 этап'!$A$13:$I$512,8,FALSE)),0,VLOOKUP($B19&amp;$N19,'2 этап'!$A$13:$I$512,8,FALSE))</f>
        <v>0</v>
      </c>
      <c r="H19" s="32">
        <f>IF(ISERROR(VLOOKUP($B19&amp;$N19,'3 этап'!$A$13:$I$512,8,FALSE)),0,VLOOKUP($B19&amp;$N19,'3 этап'!$A$13:$I$512,8,FALSE))</f>
        <v>137.9</v>
      </c>
      <c r="I19" s="32">
        <f>IF(ISERROR(VLOOKUP($B19&amp;$N19,'4 этап'!$A$13:$I$512,8,FALSE)),0,VLOOKUP($B19&amp;$N19,'4 этап'!$A$13:$I$512,8,FALSE))</f>
        <v>46.2</v>
      </c>
      <c r="J19" s="32">
        <f>IF(ISERROR(VLOOKUP($B19&amp;$N19,'5 этап'!$A$13:$I$512,8,FALSE)),0,VLOOKUP($B19&amp;$N19,'5 этап'!$A$13:$I$512,8,FALSE))</f>
        <v>0</v>
      </c>
      <c r="K19" s="32">
        <f>IF(ISERROR(VLOOKUP($B19&amp;$N19,'6 этап'!$A$13:$I$512,8,FALSE)),0,VLOOKUP($B19&amp;$N19,'6 этап'!$A$13:$I$512,8,FALSE))</f>
        <v>0</v>
      </c>
      <c r="L19" s="32">
        <f>IF(ISERROR(VLOOKUP($B19&amp;$N19,'7 этап'!$A$13:$I$466,8,FALSE)),0,VLOOKUP($B19&amp;$N19,'7 этап'!$A$13:$I$466,8,FALSE))</f>
        <v>73.400000000000006</v>
      </c>
      <c r="M19" s="12">
        <f>LARGE(F19:K19,1)+LARGE(F19:K19,2)+LARGE(F19:K19,3)+LARGE(F19:K19,4)+L19</f>
        <v>257.5</v>
      </c>
      <c r="N19" s="14" t="s">
        <v>963</v>
      </c>
    </row>
    <row r="20" spans="1:14" x14ac:dyDescent="0.3">
      <c r="A20" s="35">
        <v>18</v>
      </c>
      <c r="B20" s="4" t="s">
        <v>420</v>
      </c>
      <c r="C20" s="4" t="s">
        <v>46</v>
      </c>
      <c r="D20" s="4">
        <v>2012</v>
      </c>
      <c r="E20" s="8">
        <f>COUNTIF(F20:L20,"&gt;0")</f>
        <v>3</v>
      </c>
      <c r="F20" s="32">
        <f>IF(ISERROR(VLOOKUP($B20&amp;$N20,'1 этап'!$A$13:$I$512,8,FALSE)),0,VLOOKUP($B20&amp;$N20,'1 этап'!$A$13:$I$512,8,FALSE))</f>
        <v>0.01</v>
      </c>
      <c r="G20" s="32">
        <f>IF(ISERROR(VLOOKUP($B20&amp;$N20,'2 этап'!$A$13:$I$512,8,FALSE)),0,VLOOKUP($B20&amp;$N20,'2 этап'!$A$13:$I$512,8,FALSE))</f>
        <v>0</v>
      </c>
      <c r="H20" s="32">
        <f>IF(ISERROR(VLOOKUP($B20&amp;$N20,'3 этап'!$A$13:$I$512,8,FALSE)),0,VLOOKUP($B20&amp;$N20,'3 этап'!$A$13:$I$512,8,FALSE))</f>
        <v>0</v>
      </c>
      <c r="I20" s="32">
        <f>IF(ISERROR(VLOOKUP($B20&amp;$N20,'4 этап'!$A$13:$I$512,8,FALSE)),0,VLOOKUP($B20&amp;$N20,'4 этап'!$A$13:$I$512,8,FALSE))</f>
        <v>0</v>
      </c>
      <c r="J20" s="32">
        <f>IF(ISERROR(VLOOKUP($B20&amp;$N20,'5 этап'!$A$13:$I$512,8,FALSE)),0,VLOOKUP($B20&amp;$N20,'5 этап'!$A$13:$I$512,8,FALSE))</f>
        <v>0</v>
      </c>
      <c r="K20" s="32">
        <f>IF(ISERROR(VLOOKUP($B20&amp;$N20,'6 этап'!$A$13:$I$512,8,FALSE)),0,VLOOKUP($B20&amp;$N20,'6 этап'!$A$13:$I$512,8,FALSE))</f>
        <v>79.900000000000006</v>
      </c>
      <c r="L20" s="32">
        <f>IF(ISERROR(VLOOKUP($B20&amp;$N20,'7 этап'!$A$13:$I$466,8,FALSE)),0,VLOOKUP($B20&amp;$N20,'7 этап'!$A$13:$I$466,8,FALSE))</f>
        <v>175.3</v>
      </c>
      <c r="M20" s="12">
        <f>LARGE(F20:K20,1)+LARGE(F20:K20,2)+LARGE(F20:K20,3)+LARGE(F20:K20,4)+L20</f>
        <v>255.21000000000004</v>
      </c>
      <c r="N20" s="14" t="s">
        <v>963</v>
      </c>
    </row>
    <row r="21" spans="1:14" x14ac:dyDescent="0.3">
      <c r="A21" s="35">
        <v>19</v>
      </c>
      <c r="B21" s="4" t="s">
        <v>49</v>
      </c>
      <c r="C21" s="4" t="s">
        <v>33</v>
      </c>
      <c r="D21" s="4">
        <v>2012</v>
      </c>
      <c r="E21" s="8">
        <f>COUNTIF(F21:L21,"&gt;0")</f>
        <v>4</v>
      </c>
      <c r="F21" s="32">
        <f>IF(ISERROR(VLOOKUP($B21&amp;$N21,'1 этап'!$A$13:$I$512,8,FALSE)),0,VLOOKUP($B21&amp;$N21,'1 этап'!$A$13:$I$512,8,FALSE))</f>
        <v>0</v>
      </c>
      <c r="G21" s="32">
        <f>IF(ISERROR(VLOOKUP($B21&amp;$N21,'2 этап'!$A$13:$I$512,8,FALSE)),0,VLOOKUP($B21&amp;$N21,'2 этап'!$A$13:$I$512,8,FALSE))</f>
        <v>44.8</v>
      </c>
      <c r="H21" s="32">
        <f>IF(ISERROR(VLOOKUP($B21&amp;$N21,'3 этап'!$A$13:$I$512,8,FALSE)),0,VLOOKUP($B21&amp;$N21,'3 этап'!$A$13:$I$512,8,FALSE))</f>
        <v>0.01</v>
      </c>
      <c r="I21" s="32">
        <f>IF(ISERROR(VLOOKUP($B21&amp;$N21,'4 этап'!$A$13:$I$512,8,FALSE)),0,VLOOKUP($B21&amp;$N21,'4 этап'!$A$13:$I$512,8,FALSE))</f>
        <v>56.4</v>
      </c>
      <c r="J21" s="32">
        <f>IF(ISERROR(VLOOKUP($B21&amp;$N21,'5 этап'!$A$13:$I$512,8,FALSE)),0,VLOOKUP($B21&amp;$N21,'5 этап'!$A$13:$I$512,8,FALSE))</f>
        <v>137.5</v>
      </c>
      <c r="K21" s="32">
        <f>IF(ISERROR(VLOOKUP($B21&amp;$N21,'6 этап'!$A$13:$I$512,8,FALSE)),0,VLOOKUP($B21&amp;$N21,'6 этап'!$A$13:$I$512,8,FALSE))</f>
        <v>0</v>
      </c>
      <c r="L21" s="32">
        <f>IF(ISERROR(VLOOKUP($B21&amp;$N21,'7 этап'!$A$13:$I$466,8,FALSE)),0,VLOOKUP($B21&amp;$N21,'7 этап'!$A$13:$I$466,8,FALSE))</f>
        <v>0</v>
      </c>
      <c r="M21" s="12">
        <f>LARGE(F21:K21,1)+LARGE(F21:K21,2)+LARGE(F21:K21,3)+LARGE(F21:K21,4)+L21</f>
        <v>238.70999999999998</v>
      </c>
      <c r="N21" s="14" t="s">
        <v>963</v>
      </c>
    </row>
    <row r="22" spans="1:14" x14ac:dyDescent="0.3">
      <c r="A22" s="35">
        <v>20</v>
      </c>
      <c r="B22" s="4" t="s">
        <v>413</v>
      </c>
      <c r="C22" s="4" t="s">
        <v>35</v>
      </c>
      <c r="D22" s="4">
        <v>2012</v>
      </c>
      <c r="E22" s="8">
        <f>COUNTIF(F22:L22,"&gt;0")</f>
        <v>2</v>
      </c>
      <c r="F22" s="32">
        <f>IF(ISERROR(VLOOKUP($B22&amp;$N22,'1 этап'!$A$13:$I$512,8,FALSE)),0,VLOOKUP($B22&amp;$N22,'1 этап'!$A$13:$I$512,8,FALSE))</f>
        <v>144.69999999999999</v>
      </c>
      <c r="G22" s="32">
        <f>IF(ISERROR(VLOOKUP($B22&amp;$N22,'2 этап'!$A$13:$I$512,8,FALSE)),0,VLOOKUP($B22&amp;$N22,'2 этап'!$A$13:$I$512,8,FALSE))</f>
        <v>0</v>
      </c>
      <c r="H22" s="32">
        <f>IF(ISERROR(VLOOKUP($B22&amp;$N22,'3 этап'!$A$13:$I$512,8,FALSE)),0,VLOOKUP($B22&amp;$N22,'3 этап'!$A$13:$I$512,8,FALSE))</f>
        <v>0</v>
      </c>
      <c r="I22" s="32">
        <f>IF(ISERROR(VLOOKUP($B22&amp;$N22,'4 этап'!$A$13:$I$512,8,FALSE)),0,VLOOKUP($B22&amp;$N22,'4 этап'!$A$13:$I$512,8,FALSE))</f>
        <v>0</v>
      </c>
      <c r="J22" s="32">
        <f>IF(ISERROR(VLOOKUP($B22&amp;$N22,'5 этап'!$A$13:$I$512,8,FALSE)),0,VLOOKUP($B22&amp;$N22,'5 этап'!$A$13:$I$512,8,FALSE))</f>
        <v>0</v>
      </c>
      <c r="K22" s="32">
        <f>IF(ISERROR(VLOOKUP($B22&amp;$N22,'6 этап'!$A$13:$I$512,8,FALSE)),0,VLOOKUP($B22&amp;$N22,'6 этап'!$A$13:$I$512,8,FALSE))</f>
        <v>89.1</v>
      </c>
      <c r="L22" s="32">
        <f>IF(ISERROR(VLOOKUP($B22&amp;$N22,'7 этап'!$A$13:$I$466,8,FALSE)),0,VLOOKUP($B22&amp;$N22,'7 этап'!$A$13:$I$466,8,FALSE))</f>
        <v>0</v>
      </c>
      <c r="M22" s="12">
        <f>LARGE(F22:K22,1)+LARGE(F22:K22,2)+LARGE(F22:K22,3)+LARGE(F22:K22,4)+L22</f>
        <v>233.79999999999998</v>
      </c>
      <c r="N22" s="14" t="s">
        <v>963</v>
      </c>
    </row>
    <row r="23" spans="1:14" x14ac:dyDescent="0.3">
      <c r="A23" s="35">
        <v>21</v>
      </c>
      <c r="B23" s="4" t="s">
        <v>644</v>
      </c>
      <c r="C23" s="4" t="s">
        <v>211</v>
      </c>
      <c r="D23" s="4">
        <v>2013</v>
      </c>
      <c r="E23" s="8">
        <f>COUNTIF(F23:L23,"&gt;0")</f>
        <v>2</v>
      </c>
      <c r="F23" s="32">
        <f>IF(ISERROR(VLOOKUP($B23&amp;$N23,'1 этап'!$A$13:$I$512,8,FALSE)),0,VLOOKUP($B23&amp;$N23,'1 этап'!$A$13:$I$512,8,FALSE))</f>
        <v>0</v>
      </c>
      <c r="G23" s="32">
        <f>IF(ISERROR(VLOOKUP($B23&amp;$N23,'2 этап'!$A$13:$I$512,8,FALSE)),0,VLOOKUP($B23&amp;$N23,'2 этап'!$A$13:$I$512,8,FALSE))</f>
        <v>0</v>
      </c>
      <c r="H23" s="32">
        <f>IF(ISERROR(VLOOKUP($B23&amp;$N23,'3 этап'!$A$13:$I$512,8,FALSE)),0,VLOOKUP($B23&amp;$N23,'3 этап'!$A$13:$I$512,8,FALSE))</f>
        <v>148.19999999999999</v>
      </c>
      <c r="I23" s="32">
        <f>IF(ISERROR(VLOOKUP($B23&amp;$N23,'4 этап'!$A$13:$I$512,8,FALSE)),0,VLOOKUP($B23&amp;$N23,'4 этап'!$A$13:$I$512,8,FALSE))</f>
        <v>0</v>
      </c>
      <c r="J23" s="32">
        <f>IF(ISERROR(VLOOKUP($B23&amp;$N23,'5 этап'!$A$13:$I$512,8,FALSE)),0,VLOOKUP($B23&amp;$N23,'5 этап'!$A$13:$I$512,8,FALSE))</f>
        <v>82.1</v>
      </c>
      <c r="K23" s="32">
        <f>IF(ISERROR(VLOOKUP($B23&amp;$N23,'6 этап'!$A$13:$I$512,8,FALSE)),0,VLOOKUP($B23&amp;$N23,'6 этап'!$A$13:$I$512,8,FALSE))</f>
        <v>0</v>
      </c>
      <c r="L23" s="32">
        <f>IF(ISERROR(VLOOKUP($B23&amp;$N23,'7 этап'!$A$13:$I$466,8,FALSE)),0,VLOOKUP($B23&amp;$N23,'7 этап'!$A$13:$I$466,8,FALSE))</f>
        <v>0</v>
      </c>
      <c r="M23" s="12">
        <f>LARGE(F23:K23,1)+LARGE(F23:K23,2)+LARGE(F23:K23,3)+LARGE(F23:K23,4)+L23</f>
        <v>230.29999999999998</v>
      </c>
      <c r="N23" s="14" t="s">
        <v>963</v>
      </c>
    </row>
    <row r="24" spans="1:14" x14ac:dyDescent="0.3">
      <c r="A24" s="35">
        <v>22</v>
      </c>
      <c r="B24" s="4" t="s">
        <v>43</v>
      </c>
      <c r="C24" s="4" t="s">
        <v>44</v>
      </c>
      <c r="D24" s="4">
        <v>2015</v>
      </c>
      <c r="E24" s="8">
        <f>COUNTIF(F24:L24,"&gt;0")</f>
        <v>5</v>
      </c>
      <c r="F24" s="32">
        <f>IF(ISERROR(VLOOKUP($B24&amp;$N24,'1 этап'!$A$13:$I$512,8,FALSE)),0,VLOOKUP($B24&amp;$N24,'1 этап'!$A$13:$I$512,8,FALSE))</f>
        <v>0.01</v>
      </c>
      <c r="G24" s="32">
        <f>IF(ISERROR(VLOOKUP($B24&amp;$N24,'2 этап'!$A$13:$I$512,8,FALSE)),0,VLOOKUP($B24&amp;$N24,'2 этап'!$A$13:$I$512,8,FALSE))</f>
        <v>96.2</v>
      </c>
      <c r="H24" s="32">
        <f>IF(ISERROR(VLOOKUP($B24&amp;$N24,'3 этап'!$A$13:$I$512,8,FALSE)),0,VLOOKUP($B24&amp;$N24,'3 этап'!$A$13:$I$512,8,FALSE))</f>
        <v>78.3</v>
      </c>
      <c r="I24" s="32">
        <f>IF(ISERROR(VLOOKUP($B24&amp;$N24,'4 этап'!$A$13:$I$512,8,FALSE)),0,VLOOKUP($B24&amp;$N24,'4 этап'!$A$13:$I$512,8,FALSE))</f>
        <v>0</v>
      </c>
      <c r="J24" s="32">
        <f>IF(ISERROR(VLOOKUP($B24&amp;$N24,'5 этап'!$A$13:$I$512,8,FALSE)),0,VLOOKUP($B24&amp;$N24,'5 этап'!$A$13:$I$512,8,FALSE))</f>
        <v>36.299999999999997</v>
      </c>
      <c r="K24" s="32">
        <f>IF(ISERROR(VLOOKUP($B24&amp;$N24,'6 этап'!$A$13:$I$512,8,FALSE)),0,VLOOKUP($B24&amp;$N24,'6 этап'!$A$13:$I$512,8,FALSE))</f>
        <v>1</v>
      </c>
      <c r="L24" s="32">
        <f>IF(ISERROR(VLOOKUP($B24&amp;$N24,'7 этап'!$A$13:$I$466,8,FALSE)),0,VLOOKUP($B24&amp;$N24,'7 этап'!$A$13:$I$466,8,FALSE))</f>
        <v>0</v>
      </c>
      <c r="M24" s="12">
        <f>LARGE(F24:K24,1)+LARGE(F24:K24,2)+LARGE(F24:K24,3)+LARGE(F24:K24,4)+L24</f>
        <v>211.8</v>
      </c>
      <c r="N24" s="14" t="s">
        <v>963</v>
      </c>
    </row>
    <row r="25" spans="1:14" x14ac:dyDescent="0.3">
      <c r="A25" s="35">
        <v>23</v>
      </c>
      <c r="B25" s="4" t="s">
        <v>725</v>
      </c>
      <c r="C25" s="4" t="s">
        <v>48</v>
      </c>
      <c r="D25" s="4">
        <v>2013</v>
      </c>
      <c r="E25" s="8">
        <f>COUNTIF(F25:L25,"&gt;0")</f>
        <v>2</v>
      </c>
      <c r="F25" s="32">
        <f>IF(ISERROR(VLOOKUP($B25&amp;$N25,'1 этап'!$A$13:$I$512,8,FALSE)),0,VLOOKUP($B25&amp;$N25,'1 этап'!$A$13:$I$512,8,FALSE))</f>
        <v>0</v>
      </c>
      <c r="G25" s="32">
        <f>IF(ISERROR(VLOOKUP($B25&amp;$N25,'2 этап'!$A$13:$I$512,8,FALSE)),0,VLOOKUP($B25&amp;$N25,'2 этап'!$A$13:$I$512,8,FALSE))</f>
        <v>0</v>
      </c>
      <c r="H25" s="32">
        <f>IF(ISERROR(VLOOKUP($B25&amp;$N25,'3 этап'!$A$13:$I$512,8,FALSE)),0,VLOOKUP($B25&amp;$N25,'3 этап'!$A$13:$I$512,8,FALSE))</f>
        <v>0</v>
      </c>
      <c r="I25" s="32">
        <f>IF(ISERROR(VLOOKUP($B25&amp;$N25,'4 этап'!$A$13:$I$512,8,FALSE)),0,VLOOKUP($B25&amp;$N25,'4 этап'!$A$13:$I$512,8,FALSE))</f>
        <v>119</v>
      </c>
      <c r="J25" s="32">
        <f>IF(ISERROR(VLOOKUP($B25&amp;$N25,'5 этап'!$A$13:$I$512,8,FALSE)),0,VLOOKUP($B25&amp;$N25,'5 этап'!$A$13:$I$512,8,FALSE))</f>
        <v>0</v>
      </c>
      <c r="K25" s="32">
        <f>IF(ISERROR(VLOOKUP($B25&amp;$N25,'6 этап'!$A$13:$I$512,8,FALSE)),0,VLOOKUP($B25&amp;$N25,'6 этап'!$A$13:$I$512,8,FALSE))</f>
        <v>0</v>
      </c>
      <c r="L25" s="32">
        <f>IF(ISERROR(VLOOKUP($B25&amp;$N25,'7 этап'!$A$13:$I$466,8,FALSE)),0,VLOOKUP($B25&amp;$N25,'7 этап'!$A$13:$I$466,8,FALSE))</f>
        <v>90.8</v>
      </c>
      <c r="M25" s="12">
        <f>LARGE(F25:K25,1)+LARGE(F25:K25,2)+LARGE(F25:K25,3)+LARGE(F25:K25,4)+L25</f>
        <v>209.8</v>
      </c>
      <c r="N25" s="14" t="s">
        <v>963</v>
      </c>
    </row>
    <row r="26" spans="1:14" x14ac:dyDescent="0.3">
      <c r="A26" s="35">
        <v>24</v>
      </c>
      <c r="B26" s="4" t="s">
        <v>794</v>
      </c>
      <c r="C26" s="4" t="s">
        <v>94</v>
      </c>
      <c r="D26" s="4">
        <v>2013</v>
      </c>
      <c r="E26" s="8">
        <f>COUNTIF(F26:L26,"&gt;0")</f>
        <v>2</v>
      </c>
      <c r="F26" s="32">
        <f>IF(ISERROR(VLOOKUP($B26&amp;$N26,'1 этап'!$A$13:$I$512,8,FALSE)),0,VLOOKUP($B26&amp;$N26,'1 этап'!$A$13:$I$512,8,FALSE))</f>
        <v>0</v>
      </c>
      <c r="G26" s="32">
        <f>IF(ISERROR(VLOOKUP($B26&amp;$N26,'2 этап'!$A$13:$I$512,8,FALSE)),0,VLOOKUP($B26&amp;$N26,'2 этап'!$A$13:$I$512,8,FALSE))</f>
        <v>0</v>
      </c>
      <c r="H26" s="32">
        <f>IF(ISERROR(VLOOKUP($B26&amp;$N26,'3 этап'!$A$13:$I$512,8,FALSE)),0,VLOOKUP($B26&amp;$N26,'3 этап'!$A$13:$I$512,8,FALSE))</f>
        <v>0</v>
      </c>
      <c r="I26" s="32">
        <f>IF(ISERROR(VLOOKUP($B26&amp;$N26,'4 этап'!$A$13:$I$512,8,FALSE)),0,VLOOKUP($B26&amp;$N26,'4 этап'!$A$13:$I$512,8,FALSE))</f>
        <v>0</v>
      </c>
      <c r="J26" s="32">
        <f>IF(ISERROR(VLOOKUP($B26&amp;$N26,'5 этап'!$A$13:$I$512,8,FALSE)),0,VLOOKUP($B26&amp;$N26,'5 этап'!$A$13:$I$512,8,FALSE))</f>
        <v>0.01</v>
      </c>
      <c r="K26" s="32">
        <f>IF(ISERROR(VLOOKUP($B26&amp;$N26,'6 этап'!$A$13:$I$512,8,FALSE)),0,VLOOKUP($B26&amp;$N26,'6 этап'!$A$13:$I$512,8,FALSE))</f>
        <v>0</v>
      </c>
      <c r="L26" s="32">
        <f>IF(ISERROR(VLOOKUP($B26&amp;$N26,'7 этап'!$A$13:$I$466,8,FALSE)),0,VLOOKUP($B26&amp;$N26,'7 этап'!$A$13:$I$466,8,FALSE))</f>
        <v>192.8</v>
      </c>
      <c r="M26" s="12">
        <f>LARGE(F26:K26,1)+LARGE(F26:K26,2)+LARGE(F26:K26,3)+LARGE(F26:K26,4)+L26</f>
        <v>192.81</v>
      </c>
      <c r="N26" s="14" t="s">
        <v>963</v>
      </c>
    </row>
    <row r="27" spans="1:14" x14ac:dyDescent="0.3">
      <c r="A27" s="35">
        <v>25</v>
      </c>
      <c r="B27" s="4" t="s">
        <v>647</v>
      </c>
      <c r="C27" s="4" t="s">
        <v>98</v>
      </c>
      <c r="D27" s="4">
        <v>2012</v>
      </c>
      <c r="E27" s="8">
        <f>COUNTIF(F27:L27,"&gt;0")</f>
        <v>2</v>
      </c>
      <c r="F27" s="32">
        <f>IF(ISERROR(VLOOKUP($B27&amp;$N27,'1 этап'!$A$13:$I$512,8,FALSE)),0,VLOOKUP($B27&amp;$N27,'1 этап'!$A$13:$I$512,8,FALSE))</f>
        <v>0</v>
      </c>
      <c r="G27" s="32">
        <f>IF(ISERROR(VLOOKUP($B27&amp;$N27,'2 этап'!$A$13:$I$512,8,FALSE)),0,VLOOKUP($B27&amp;$N27,'2 этап'!$A$13:$I$512,8,FALSE))</f>
        <v>0</v>
      </c>
      <c r="H27" s="32">
        <f>IF(ISERROR(VLOOKUP($B27&amp;$N27,'3 этап'!$A$13:$I$512,8,FALSE)),0,VLOOKUP($B27&amp;$N27,'3 этап'!$A$13:$I$512,8,FALSE))</f>
        <v>100.6</v>
      </c>
      <c r="I27" s="32">
        <f>IF(ISERROR(VLOOKUP($B27&amp;$N27,'4 этап'!$A$13:$I$512,8,FALSE)),0,VLOOKUP($B27&amp;$N27,'4 этап'!$A$13:$I$512,8,FALSE))</f>
        <v>0</v>
      </c>
      <c r="J27" s="32">
        <f>IF(ISERROR(VLOOKUP($B27&amp;$N27,'5 этап'!$A$13:$I$512,8,FALSE)),0,VLOOKUP($B27&amp;$N27,'5 этап'!$A$13:$I$512,8,FALSE))</f>
        <v>0</v>
      </c>
      <c r="K27" s="32">
        <f>IF(ISERROR(VLOOKUP($B27&amp;$N27,'6 этап'!$A$13:$I$512,8,FALSE)),0,VLOOKUP($B27&amp;$N27,'6 этап'!$A$13:$I$512,8,FALSE))</f>
        <v>90.4</v>
      </c>
      <c r="L27" s="32">
        <f>IF(ISERROR(VLOOKUP($B27&amp;$N27,'7 этап'!$A$13:$I$466,8,FALSE)),0,VLOOKUP($B27&amp;$N27,'7 этап'!$A$13:$I$466,8,FALSE))</f>
        <v>0</v>
      </c>
      <c r="M27" s="12">
        <f>LARGE(F27:K27,1)+LARGE(F27:K27,2)+LARGE(F27:K27,3)+LARGE(F27:K27,4)+L27</f>
        <v>191</v>
      </c>
      <c r="N27" s="14" t="s">
        <v>963</v>
      </c>
    </row>
    <row r="28" spans="1:14" x14ac:dyDescent="0.3">
      <c r="A28" s="35">
        <v>26</v>
      </c>
      <c r="B28" s="4" t="s">
        <v>412</v>
      </c>
      <c r="C28" s="4" t="s">
        <v>48</v>
      </c>
      <c r="D28" s="4">
        <v>2012</v>
      </c>
      <c r="E28" s="8">
        <f>COUNTIF(F28:L28,"&gt;0")</f>
        <v>1</v>
      </c>
      <c r="F28" s="32">
        <f>IF(ISERROR(VLOOKUP($B28&amp;$N28,'1 этап'!$A$13:$I$512,8,FALSE)),0,VLOOKUP($B28&amp;$N28,'1 этап'!$A$13:$I$512,8,FALSE))</f>
        <v>168.4</v>
      </c>
      <c r="G28" s="32">
        <f>IF(ISERROR(VLOOKUP($B28&amp;$N28,'2 этап'!$A$13:$I$512,8,FALSE)),0,VLOOKUP($B28&amp;$N28,'2 этап'!$A$13:$I$512,8,FALSE))</f>
        <v>0</v>
      </c>
      <c r="H28" s="32">
        <f>IF(ISERROR(VLOOKUP($B28&amp;$N28,'3 этап'!$A$13:$I$512,8,FALSE)),0,VLOOKUP($B28&amp;$N28,'3 этап'!$A$13:$I$512,8,FALSE))</f>
        <v>0</v>
      </c>
      <c r="I28" s="32">
        <f>IF(ISERROR(VLOOKUP($B28&amp;$N28,'4 этап'!$A$13:$I$512,8,FALSE)),0,VLOOKUP($B28&amp;$N28,'4 этап'!$A$13:$I$512,8,FALSE))</f>
        <v>0</v>
      </c>
      <c r="J28" s="32">
        <f>IF(ISERROR(VLOOKUP($B28&amp;$N28,'5 этап'!$A$13:$I$512,8,FALSE)),0,VLOOKUP($B28&amp;$N28,'5 этап'!$A$13:$I$512,8,FALSE))</f>
        <v>0</v>
      </c>
      <c r="K28" s="32">
        <f>IF(ISERROR(VLOOKUP($B28&amp;$N28,'6 этап'!$A$13:$I$512,8,FALSE)),0,VLOOKUP($B28&amp;$N28,'6 этап'!$A$13:$I$512,8,FALSE))</f>
        <v>0</v>
      </c>
      <c r="L28" s="32">
        <f>IF(ISERROR(VLOOKUP($B28&amp;$N28,'7 этап'!$A$13:$I$466,8,FALSE)),0,VLOOKUP($B28&amp;$N28,'7 этап'!$A$13:$I$466,8,FALSE))</f>
        <v>0</v>
      </c>
      <c r="M28" s="12">
        <f>LARGE(F28:K28,1)+LARGE(F28:K28,2)+LARGE(F28:K28,3)+LARGE(F28:K28,4)+L28</f>
        <v>168.4</v>
      </c>
      <c r="N28" s="14" t="s">
        <v>963</v>
      </c>
    </row>
    <row r="29" spans="1:14" x14ac:dyDescent="0.3">
      <c r="A29" s="35">
        <v>27</v>
      </c>
      <c r="B29" s="4" t="s">
        <v>418</v>
      </c>
      <c r="C29" s="4" t="s">
        <v>83</v>
      </c>
      <c r="D29" s="4">
        <v>2012</v>
      </c>
      <c r="E29" s="8">
        <f>COUNTIF(F29:L29,"&gt;0")</f>
        <v>2</v>
      </c>
      <c r="F29" s="32">
        <f>IF(ISERROR(VLOOKUP($B29&amp;$N29,'1 этап'!$A$13:$I$512,8,FALSE)),0,VLOOKUP($B29&amp;$N29,'1 этап'!$A$13:$I$512,8,FALSE))</f>
        <v>30.9</v>
      </c>
      <c r="G29" s="32">
        <f>IF(ISERROR(VLOOKUP($B29&amp;$N29,'2 этап'!$A$13:$I$512,8,FALSE)),0,VLOOKUP($B29&amp;$N29,'2 этап'!$A$13:$I$512,8,FALSE))</f>
        <v>0</v>
      </c>
      <c r="H29" s="32">
        <f>IF(ISERROR(VLOOKUP($B29&amp;$N29,'3 этап'!$A$13:$I$512,8,FALSE)),0,VLOOKUP($B29&amp;$N29,'3 этап'!$A$13:$I$512,8,FALSE))</f>
        <v>0</v>
      </c>
      <c r="I29" s="32">
        <f>IF(ISERROR(VLOOKUP($B29&amp;$N29,'4 этап'!$A$13:$I$512,8,FALSE)),0,VLOOKUP($B29&amp;$N29,'4 этап'!$A$13:$I$512,8,FALSE))</f>
        <v>0</v>
      </c>
      <c r="J29" s="32">
        <f>IF(ISERROR(VLOOKUP($B29&amp;$N29,'5 этап'!$A$13:$I$512,8,FALSE)),0,VLOOKUP($B29&amp;$N29,'5 этап'!$A$13:$I$512,8,FALSE))</f>
        <v>137</v>
      </c>
      <c r="K29" s="32">
        <f>IF(ISERROR(VLOOKUP($B29&amp;$N29,'6 этап'!$A$13:$I$512,8,FALSE)),0,VLOOKUP($B29&amp;$N29,'6 этап'!$A$13:$I$512,8,FALSE))</f>
        <v>0</v>
      </c>
      <c r="L29" s="32">
        <f>IF(ISERROR(VLOOKUP($B29&amp;$N29,'7 этап'!$A$13:$I$466,8,FALSE)),0,VLOOKUP($B29&amp;$N29,'7 этап'!$A$13:$I$466,8,FALSE))</f>
        <v>0</v>
      </c>
      <c r="M29" s="12">
        <f>LARGE(F29:K29,1)+LARGE(F29:K29,2)+LARGE(F29:K29,3)+LARGE(F29:K29,4)+L29</f>
        <v>167.9</v>
      </c>
      <c r="N29" s="14" t="s">
        <v>963</v>
      </c>
    </row>
    <row r="30" spans="1:14" x14ac:dyDescent="0.3">
      <c r="A30" s="35">
        <v>28</v>
      </c>
      <c r="B30" s="4" t="s">
        <v>786</v>
      </c>
      <c r="C30" s="4" t="s">
        <v>58</v>
      </c>
      <c r="D30" s="4">
        <v>2012</v>
      </c>
      <c r="E30" s="8">
        <f>COUNTIF(F30:L30,"&gt;0")</f>
        <v>1</v>
      </c>
      <c r="F30" s="32">
        <f>IF(ISERROR(VLOOKUP($B30&amp;$N30,'1 этап'!$A$13:$I$512,8,FALSE)),0,VLOOKUP($B30&amp;$N30,'1 этап'!$A$13:$I$512,8,FALSE))</f>
        <v>0</v>
      </c>
      <c r="G30" s="32">
        <f>IF(ISERROR(VLOOKUP($B30&amp;$N30,'2 этап'!$A$13:$I$512,8,FALSE)),0,VLOOKUP($B30&amp;$N30,'2 этап'!$A$13:$I$512,8,FALSE))</f>
        <v>0</v>
      </c>
      <c r="H30" s="32">
        <f>IF(ISERROR(VLOOKUP($B30&amp;$N30,'3 этап'!$A$13:$I$512,8,FALSE)),0,VLOOKUP($B30&amp;$N30,'3 этап'!$A$13:$I$512,8,FALSE))</f>
        <v>0</v>
      </c>
      <c r="I30" s="32">
        <f>IF(ISERROR(VLOOKUP($B30&amp;$N30,'4 этап'!$A$13:$I$512,8,FALSE)),0,VLOOKUP($B30&amp;$N30,'4 этап'!$A$13:$I$512,8,FALSE))</f>
        <v>0</v>
      </c>
      <c r="J30" s="32">
        <f>IF(ISERROR(VLOOKUP($B30&amp;$N30,'5 этап'!$A$13:$I$512,8,FALSE)),0,VLOOKUP($B30&amp;$N30,'5 этап'!$A$13:$I$512,8,FALSE))</f>
        <v>145.5</v>
      </c>
      <c r="K30" s="32">
        <f>IF(ISERROR(VLOOKUP($B30&amp;$N30,'6 этап'!$A$13:$I$512,8,FALSE)),0,VLOOKUP($B30&amp;$N30,'6 этап'!$A$13:$I$512,8,FALSE))</f>
        <v>0</v>
      </c>
      <c r="L30" s="32">
        <f>IF(ISERROR(VLOOKUP($B30&amp;$N30,'7 этап'!$A$13:$I$466,8,FALSE)),0,VLOOKUP($B30&amp;$N30,'7 этап'!$A$13:$I$466,8,FALSE))</f>
        <v>0</v>
      </c>
      <c r="M30" s="12">
        <f>LARGE(F30:K30,1)+LARGE(F30:K30,2)+LARGE(F30:K30,3)+LARGE(F30:K30,4)+L30</f>
        <v>145.5</v>
      </c>
      <c r="N30" s="14" t="s">
        <v>963</v>
      </c>
    </row>
    <row r="31" spans="1:14" x14ac:dyDescent="0.3">
      <c r="A31" s="35">
        <v>29</v>
      </c>
      <c r="B31" s="4" t="s">
        <v>40</v>
      </c>
      <c r="C31" s="4" t="s">
        <v>35</v>
      </c>
      <c r="D31" s="4">
        <v>2012</v>
      </c>
      <c r="E31" s="8">
        <f>COUNTIF(F31:L31,"&gt;0")</f>
        <v>1</v>
      </c>
      <c r="F31" s="32">
        <f>IF(ISERROR(VLOOKUP($B31&amp;$N31,'1 этап'!$A$13:$I$512,8,FALSE)),0,VLOOKUP($B31&amp;$N31,'1 этап'!$A$13:$I$512,8,FALSE))</f>
        <v>0</v>
      </c>
      <c r="G31" s="32">
        <f>IF(ISERROR(VLOOKUP($B31&amp;$N31,'2 этап'!$A$13:$I$512,8,FALSE)),0,VLOOKUP($B31&amp;$N31,'2 этап'!$A$13:$I$512,8,FALSE))</f>
        <v>144.9</v>
      </c>
      <c r="H31" s="32">
        <f>IF(ISERROR(VLOOKUP($B31&amp;$N31,'3 этап'!$A$13:$I$512,8,FALSE)),0,VLOOKUP($B31&amp;$N31,'3 этап'!$A$13:$I$512,8,FALSE))</f>
        <v>0</v>
      </c>
      <c r="I31" s="32">
        <f>IF(ISERROR(VLOOKUP($B31&amp;$N31,'4 этап'!$A$13:$I$512,8,FALSE)),0,VLOOKUP($B31&amp;$N31,'4 этап'!$A$13:$I$512,8,FALSE))</f>
        <v>0</v>
      </c>
      <c r="J31" s="32">
        <f>IF(ISERROR(VLOOKUP($B31&amp;$N31,'5 этап'!$A$13:$I$512,8,FALSE)),0,VLOOKUP($B31&amp;$N31,'5 этап'!$A$13:$I$512,8,FALSE))</f>
        <v>0</v>
      </c>
      <c r="K31" s="32">
        <f>IF(ISERROR(VLOOKUP($B31&amp;$N31,'6 этап'!$A$13:$I$512,8,FALSE)),0,VLOOKUP($B31&amp;$N31,'6 этап'!$A$13:$I$512,8,FALSE))</f>
        <v>0</v>
      </c>
      <c r="L31" s="32">
        <f>IF(ISERROR(VLOOKUP($B31&amp;$N31,'7 этап'!$A$13:$I$466,8,FALSE)),0,VLOOKUP($B31&amp;$N31,'7 этап'!$A$13:$I$466,8,FALSE))</f>
        <v>0</v>
      </c>
      <c r="M31" s="12">
        <f>LARGE(F31:K31,1)+LARGE(F31:K31,2)+LARGE(F31:K31,3)+LARGE(F31:K31,4)+L31</f>
        <v>144.9</v>
      </c>
      <c r="N31" s="14" t="s">
        <v>963</v>
      </c>
    </row>
    <row r="32" spans="1:14" x14ac:dyDescent="0.3">
      <c r="A32" s="35">
        <v>30</v>
      </c>
      <c r="B32" s="4" t="s">
        <v>788</v>
      </c>
      <c r="C32" s="4" t="s">
        <v>211</v>
      </c>
      <c r="D32" s="4">
        <v>2012</v>
      </c>
      <c r="E32" s="8">
        <f>COUNTIF(F32:L32,"&gt;0")</f>
        <v>1</v>
      </c>
      <c r="F32" s="32">
        <f>IF(ISERROR(VLOOKUP($B32&amp;$N32,'1 этап'!$A$13:$I$512,8,FALSE)),0,VLOOKUP($B32&amp;$N32,'1 этап'!$A$13:$I$512,8,FALSE))</f>
        <v>0</v>
      </c>
      <c r="G32" s="32">
        <f>IF(ISERROR(VLOOKUP($B32&amp;$N32,'2 этап'!$A$13:$I$512,8,FALSE)),0,VLOOKUP($B32&amp;$N32,'2 этап'!$A$13:$I$512,8,FALSE))</f>
        <v>0</v>
      </c>
      <c r="H32" s="32">
        <f>IF(ISERROR(VLOOKUP($B32&amp;$N32,'3 этап'!$A$13:$I$512,8,FALSE)),0,VLOOKUP($B32&amp;$N32,'3 этап'!$A$13:$I$512,8,FALSE))</f>
        <v>0</v>
      </c>
      <c r="I32" s="32">
        <f>IF(ISERROR(VLOOKUP($B32&amp;$N32,'4 этап'!$A$13:$I$512,8,FALSE)),0,VLOOKUP($B32&amp;$N32,'4 этап'!$A$13:$I$512,8,FALSE))</f>
        <v>0</v>
      </c>
      <c r="J32" s="32">
        <f>IF(ISERROR(VLOOKUP($B32&amp;$N32,'5 этап'!$A$13:$I$512,8,FALSE)),0,VLOOKUP($B32&amp;$N32,'5 этап'!$A$13:$I$512,8,FALSE))</f>
        <v>124.4</v>
      </c>
      <c r="K32" s="32">
        <f>IF(ISERROR(VLOOKUP($B32&amp;$N32,'6 этап'!$A$13:$I$512,8,FALSE)),0,VLOOKUP($B32&amp;$N32,'6 этап'!$A$13:$I$512,8,FALSE))</f>
        <v>0</v>
      </c>
      <c r="L32" s="32">
        <f>IF(ISERROR(VLOOKUP($B32&amp;$N32,'7 этап'!$A$13:$I$466,8,FALSE)),0,VLOOKUP($B32&amp;$N32,'7 этап'!$A$13:$I$466,8,FALSE))</f>
        <v>0</v>
      </c>
      <c r="M32" s="12">
        <f>LARGE(F32:K32,1)+LARGE(F32:K32,2)+LARGE(F32:K32,3)+LARGE(F32:K32,4)+L32</f>
        <v>124.4</v>
      </c>
      <c r="N32" s="14" t="s">
        <v>963</v>
      </c>
    </row>
    <row r="33" spans="1:14" x14ac:dyDescent="0.3">
      <c r="A33" s="35">
        <v>31</v>
      </c>
      <c r="B33" s="4" t="s">
        <v>789</v>
      </c>
      <c r="C33" s="4" t="s">
        <v>58</v>
      </c>
      <c r="D33" s="4">
        <v>2012</v>
      </c>
      <c r="E33" s="8">
        <f>COUNTIF(F33:L33,"&gt;0")</f>
        <v>2</v>
      </c>
      <c r="F33" s="32">
        <f>IF(ISERROR(VLOOKUP($B33&amp;$N33,'1 этап'!$A$13:$I$512,8,FALSE)),0,VLOOKUP($B33&amp;$N33,'1 этап'!$A$13:$I$512,8,FALSE))</f>
        <v>0</v>
      </c>
      <c r="G33" s="32">
        <f>IF(ISERROR(VLOOKUP($B33&amp;$N33,'2 этап'!$A$13:$I$512,8,FALSE)),0,VLOOKUP($B33&amp;$N33,'2 этап'!$A$13:$I$512,8,FALSE))</f>
        <v>0</v>
      </c>
      <c r="H33" s="32">
        <f>IF(ISERROR(VLOOKUP($B33&amp;$N33,'3 этап'!$A$13:$I$512,8,FALSE)),0,VLOOKUP($B33&amp;$N33,'3 этап'!$A$13:$I$512,8,FALSE))</f>
        <v>0</v>
      </c>
      <c r="I33" s="32">
        <f>IF(ISERROR(VLOOKUP($B33&amp;$N33,'4 этап'!$A$13:$I$512,8,FALSE)),0,VLOOKUP($B33&amp;$N33,'4 этап'!$A$13:$I$512,8,FALSE))</f>
        <v>0</v>
      </c>
      <c r="J33" s="32">
        <f>IF(ISERROR(VLOOKUP($B33&amp;$N33,'5 этап'!$A$13:$I$512,8,FALSE)),0,VLOOKUP($B33&amp;$N33,'5 этап'!$A$13:$I$512,8,FALSE))</f>
        <v>49.7</v>
      </c>
      <c r="K33" s="32">
        <f>IF(ISERROR(VLOOKUP($B33&amp;$N33,'6 этап'!$A$13:$I$512,8,FALSE)),0,VLOOKUP($B33&amp;$N33,'6 этап'!$A$13:$I$512,8,FALSE))</f>
        <v>64.8</v>
      </c>
      <c r="L33" s="32">
        <f>IF(ISERROR(VLOOKUP($B33&amp;$N33,'7 этап'!$A$13:$I$466,8,FALSE)),0,VLOOKUP($B33&amp;$N33,'7 этап'!$A$13:$I$466,8,FALSE))</f>
        <v>0</v>
      </c>
      <c r="M33" s="12">
        <f>LARGE(F33:K33,1)+LARGE(F33:K33,2)+LARGE(F33:K33,3)+LARGE(F33:K33,4)+L33</f>
        <v>114.5</v>
      </c>
      <c r="N33" s="14" t="s">
        <v>963</v>
      </c>
    </row>
    <row r="34" spans="1:14" x14ac:dyDescent="0.3">
      <c r="A34" s="35">
        <v>32</v>
      </c>
      <c r="B34" s="4" t="s">
        <v>646</v>
      </c>
      <c r="C34" s="4" t="s">
        <v>33</v>
      </c>
      <c r="D34" s="4">
        <v>2012</v>
      </c>
      <c r="E34" s="8">
        <f>COUNTIF(F34:L34,"&gt;0")</f>
        <v>1</v>
      </c>
      <c r="F34" s="32">
        <f>IF(ISERROR(VLOOKUP($B34&amp;$N34,'1 этап'!$A$13:$I$512,8,FALSE)),0,VLOOKUP($B34&amp;$N34,'1 этап'!$A$13:$I$512,8,FALSE))</f>
        <v>0</v>
      </c>
      <c r="G34" s="32">
        <f>IF(ISERROR(VLOOKUP($B34&amp;$N34,'2 этап'!$A$13:$I$512,8,FALSE)),0,VLOOKUP($B34&amp;$N34,'2 этап'!$A$13:$I$512,8,FALSE))</f>
        <v>0</v>
      </c>
      <c r="H34" s="32">
        <f>IF(ISERROR(VLOOKUP($B34&amp;$N34,'3 этап'!$A$13:$I$512,8,FALSE)),0,VLOOKUP($B34&amp;$N34,'3 этап'!$A$13:$I$512,8,FALSE))</f>
        <v>107.2</v>
      </c>
      <c r="I34" s="32">
        <f>IF(ISERROR(VLOOKUP($B34&amp;$N34,'4 этап'!$A$13:$I$512,8,FALSE)),0,VLOOKUP($B34&amp;$N34,'4 этап'!$A$13:$I$512,8,FALSE))</f>
        <v>0</v>
      </c>
      <c r="J34" s="32">
        <f>IF(ISERROR(VLOOKUP($B34&amp;$N34,'5 этап'!$A$13:$I$512,8,FALSE)),0,VLOOKUP($B34&amp;$N34,'5 этап'!$A$13:$I$512,8,FALSE))</f>
        <v>0</v>
      </c>
      <c r="K34" s="32">
        <f>IF(ISERROR(VLOOKUP($B34&amp;$N34,'6 этап'!$A$13:$I$512,8,FALSE)),0,VLOOKUP($B34&amp;$N34,'6 этап'!$A$13:$I$512,8,FALSE))</f>
        <v>0</v>
      </c>
      <c r="L34" s="32">
        <f>IF(ISERROR(VLOOKUP($B34&amp;$N34,'7 этап'!$A$13:$I$466,8,FALSE)),0,VLOOKUP($B34&amp;$N34,'7 этап'!$A$13:$I$466,8,FALSE))</f>
        <v>0</v>
      </c>
      <c r="M34" s="12">
        <f>LARGE(F34:K34,1)+LARGE(F34:K34,2)+LARGE(F34:K34,3)+LARGE(F34:K34,4)+L34</f>
        <v>107.2</v>
      </c>
      <c r="N34" s="14" t="s">
        <v>963</v>
      </c>
    </row>
    <row r="35" spans="1:14" x14ac:dyDescent="0.3">
      <c r="A35" s="35">
        <v>33</v>
      </c>
      <c r="B35" s="4" t="s">
        <v>416</v>
      </c>
      <c r="C35" s="4" t="s">
        <v>94</v>
      </c>
      <c r="D35" s="4">
        <v>2012</v>
      </c>
      <c r="E35" s="8">
        <f>COUNTIF(F35:L35,"&gt;0")</f>
        <v>2</v>
      </c>
      <c r="F35" s="32">
        <f>IF(ISERROR(VLOOKUP($B35&amp;$N35,'1 этап'!$A$13:$I$512,8,FALSE)),0,VLOOKUP($B35&amp;$N35,'1 этап'!$A$13:$I$512,8,FALSE))</f>
        <v>81.8</v>
      </c>
      <c r="G35" s="32">
        <f>IF(ISERROR(VLOOKUP($B35&amp;$N35,'2 этап'!$A$13:$I$512,8,FALSE)),0,VLOOKUP($B35&amp;$N35,'2 этап'!$A$13:$I$512,8,FALSE))</f>
        <v>0</v>
      </c>
      <c r="H35" s="32">
        <f>IF(ISERROR(VLOOKUP($B35&amp;$N35,'3 этап'!$A$13:$I$512,8,FALSE)),0,VLOOKUP($B35&amp;$N35,'3 этап'!$A$13:$I$512,8,FALSE))</f>
        <v>0</v>
      </c>
      <c r="I35" s="32">
        <f>IF(ISERROR(VLOOKUP($B35&amp;$N35,'4 этап'!$A$13:$I$512,8,FALSE)),0,VLOOKUP($B35&amp;$N35,'4 этап'!$A$13:$I$512,8,FALSE))</f>
        <v>1</v>
      </c>
      <c r="J35" s="32">
        <f>IF(ISERROR(VLOOKUP($B35&amp;$N35,'5 этап'!$A$13:$I$512,8,FALSE)),0,VLOOKUP($B35&amp;$N35,'5 этап'!$A$13:$I$512,8,FALSE))</f>
        <v>0</v>
      </c>
      <c r="K35" s="32">
        <f>IF(ISERROR(VLOOKUP($B35&amp;$N35,'6 этап'!$A$13:$I$512,8,FALSE)),0,VLOOKUP($B35&amp;$N35,'6 этап'!$A$13:$I$512,8,FALSE))</f>
        <v>0</v>
      </c>
      <c r="L35" s="32">
        <f>IF(ISERROR(VLOOKUP($B35&amp;$N35,'7 этап'!$A$13:$I$466,8,FALSE)),0,VLOOKUP($B35&amp;$N35,'7 этап'!$A$13:$I$466,8,FALSE))</f>
        <v>0</v>
      </c>
      <c r="M35" s="12">
        <f>LARGE(F35:K35,1)+LARGE(F35:K35,2)+LARGE(F35:K35,3)+LARGE(F35:K35,4)+L35</f>
        <v>82.8</v>
      </c>
      <c r="N35" s="14" t="s">
        <v>963</v>
      </c>
    </row>
    <row r="36" spans="1:14" x14ac:dyDescent="0.3">
      <c r="A36" s="35">
        <v>34</v>
      </c>
      <c r="B36" s="4" t="s">
        <v>650</v>
      </c>
      <c r="C36" s="4" t="s">
        <v>48</v>
      </c>
      <c r="D36" s="4">
        <v>2012</v>
      </c>
      <c r="E36" s="8">
        <f>COUNTIF(F36:L36,"&gt;0")</f>
        <v>2</v>
      </c>
      <c r="F36" s="32">
        <f>IF(ISERROR(VLOOKUP($B36&amp;$N36,'1 этап'!$A$13:$I$512,8,FALSE)),0,VLOOKUP($B36&amp;$N36,'1 этап'!$A$13:$I$512,8,FALSE))</f>
        <v>0</v>
      </c>
      <c r="G36" s="32">
        <f>IF(ISERROR(VLOOKUP($B36&amp;$N36,'2 этап'!$A$13:$I$512,8,FALSE)),0,VLOOKUP($B36&amp;$N36,'2 этап'!$A$13:$I$512,8,FALSE))</f>
        <v>0</v>
      </c>
      <c r="H36" s="32">
        <f>IF(ISERROR(VLOOKUP($B36&amp;$N36,'3 этап'!$A$13:$I$512,8,FALSE)),0,VLOOKUP($B36&amp;$N36,'3 этап'!$A$13:$I$512,8,FALSE))</f>
        <v>0.01</v>
      </c>
      <c r="I36" s="32">
        <f>IF(ISERROR(VLOOKUP($B36&amp;$N36,'4 этап'!$A$13:$I$512,8,FALSE)),0,VLOOKUP($B36&amp;$N36,'4 этап'!$A$13:$I$512,8,FALSE))</f>
        <v>0</v>
      </c>
      <c r="J36" s="32">
        <f>IF(ISERROR(VLOOKUP($B36&amp;$N36,'5 этап'!$A$13:$I$512,8,FALSE)),0,VLOOKUP($B36&amp;$N36,'5 этап'!$A$13:$I$512,8,FALSE))</f>
        <v>0</v>
      </c>
      <c r="K36" s="32">
        <f>IF(ISERROR(VLOOKUP($B36&amp;$N36,'6 этап'!$A$13:$I$512,8,FALSE)),0,VLOOKUP($B36&amp;$N36,'6 этап'!$A$13:$I$512,8,FALSE))</f>
        <v>42.3</v>
      </c>
      <c r="L36" s="32">
        <f>IF(ISERROR(VLOOKUP($B36&amp;$N36,'7 этап'!$A$13:$I$466,8,FALSE)),0,VLOOKUP($B36&amp;$N36,'7 этап'!$A$13:$I$466,8,FALSE))</f>
        <v>0</v>
      </c>
      <c r="M36" s="12">
        <f>LARGE(F36:K36,1)+LARGE(F36:K36,2)+LARGE(F36:K36,3)+LARGE(F36:K36,4)+L36</f>
        <v>42.309999999999995</v>
      </c>
      <c r="N36" s="14" t="s">
        <v>963</v>
      </c>
    </row>
    <row r="37" spans="1:14" x14ac:dyDescent="0.3">
      <c r="A37" s="35">
        <v>35</v>
      </c>
      <c r="B37" s="4" t="s">
        <v>726</v>
      </c>
      <c r="C37" s="4" t="s">
        <v>83</v>
      </c>
      <c r="D37" s="4">
        <v>2012</v>
      </c>
      <c r="E37" s="8">
        <f>COUNTIF(F37:L37,"&gt;0")</f>
        <v>1</v>
      </c>
      <c r="F37" s="32">
        <f>IF(ISERROR(VLOOKUP($B37&amp;$N37,'1 этап'!$A$13:$I$512,8,FALSE)),0,VLOOKUP($B37&amp;$N37,'1 этап'!$A$13:$I$512,8,FALSE))</f>
        <v>0</v>
      </c>
      <c r="G37" s="32">
        <f>IF(ISERROR(VLOOKUP($B37&amp;$N37,'2 этап'!$A$13:$I$512,8,FALSE)),0,VLOOKUP($B37&amp;$N37,'2 этап'!$A$13:$I$512,8,FALSE))</f>
        <v>0</v>
      </c>
      <c r="H37" s="32">
        <f>IF(ISERROR(VLOOKUP($B37&amp;$N37,'3 этап'!$A$13:$I$512,8,FALSE)),0,VLOOKUP($B37&amp;$N37,'3 этап'!$A$13:$I$512,8,FALSE))</f>
        <v>0</v>
      </c>
      <c r="I37" s="32">
        <f>IF(ISERROR(VLOOKUP($B37&amp;$N37,'4 этап'!$A$13:$I$512,8,FALSE)),0,VLOOKUP($B37&amp;$N37,'4 этап'!$A$13:$I$512,8,FALSE))</f>
        <v>39.4</v>
      </c>
      <c r="J37" s="32">
        <f>IF(ISERROR(VLOOKUP($B37&amp;$N37,'5 этап'!$A$13:$I$512,8,FALSE)),0,VLOOKUP($B37&amp;$N37,'5 этап'!$A$13:$I$512,8,FALSE))</f>
        <v>0</v>
      </c>
      <c r="K37" s="32">
        <f>IF(ISERROR(VLOOKUP($B37&amp;$N37,'6 этап'!$A$13:$I$512,8,FALSE)),0,VLOOKUP($B37&amp;$N37,'6 этап'!$A$13:$I$512,8,FALSE))</f>
        <v>0</v>
      </c>
      <c r="L37" s="32">
        <f>IF(ISERROR(VLOOKUP($B37&amp;$N37,'7 этап'!$A$13:$I$466,8,FALSE)),0,VLOOKUP($B37&amp;$N37,'7 этап'!$A$13:$I$466,8,FALSE))</f>
        <v>0</v>
      </c>
      <c r="M37" s="12">
        <f>LARGE(F37:K37,1)+LARGE(F37:K37,2)+LARGE(F37:K37,3)+LARGE(F37:K37,4)+L37</f>
        <v>39.4</v>
      </c>
      <c r="N37" s="14" t="s">
        <v>963</v>
      </c>
    </row>
    <row r="38" spans="1:14" x14ac:dyDescent="0.3">
      <c r="A38" s="35">
        <v>36</v>
      </c>
      <c r="B38" s="4" t="s">
        <v>649</v>
      </c>
      <c r="C38" s="4" t="s">
        <v>48</v>
      </c>
      <c r="D38" s="4">
        <v>2012</v>
      </c>
      <c r="E38" s="8">
        <f>COUNTIF(F38:L38,"&gt;0")</f>
        <v>1</v>
      </c>
      <c r="F38" s="32">
        <f>IF(ISERROR(VLOOKUP($B38&amp;$N38,'1 этап'!$A$13:$I$512,8,FALSE)),0,VLOOKUP($B38&amp;$N38,'1 этап'!$A$13:$I$512,8,FALSE))</f>
        <v>0</v>
      </c>
      <c r="G38" s="32">
        <f>IF(ISERROR(VLOOKUP($B38&amp;$N38,'2 этап'!$A$13:$I$512,8,FALSE)),0,VLOOKUP($B38&amp;$N38,'2 этап'!$A$13:$I$512,8,FALSE))</f>
        <v>0</v>
      </c>
      <c r="H38" s="32">
        <f>IF(ISERROR(VLOOKUP($B38&amp;$N38,'3 этап'!$A$13:$I$512,8,FALSE)),0,VLOOKUP($B38&amp;$N38,'3 этап'!$A$13:$I$512,8,FALSE))</f>
        <v>39.1</v>
      </c>
      <c r="I38" s="32">
        <f>IF(ISERROR(VLOOKUP($B38&amp;$N38,'4 этап'!$A$13:$I$512,8,FALSE)),0,VLOOKUP($B38&amp;$N38,'4 этап'!$A$13:$I$512,8,FALSE))</f>
        <v>0</v>
      </c>
      <c r="J38" s="32">
        <f>IF(ISERROR(VLOOKUP($B38&amp;$N38,'5 этап'!$A$13:$I$512,8,FALSE)),0,VLOOKUP($B38&amp;$N38,'5 этап'!$A$13:$I$512,8,FALSE))</f>
        <v>0</v>
      </c>
      <c r="K38" s="32">
        <f>IF(ISERROR(VLOOKUP($B38&amp;$N38,'6 этап'!$A$13:$I$512,8,FALSE)),0,VLOOKUP($B38&amp;$N38,'6 этап'!$A$13:$I$512,8,FALSE))</f>
        <v>0</v>
      </c>
      <c r="L38" s="32">
        <f>IF(ISERROR(VLOOKUP($B38&amp;$N38,'7 этап'!$A$13:$I$466,8,FALSE)),0,VLOOKUP($B38&amp;$N38,'7 этап'!$A$13:$I$466,8,FALSE))</f>
        <v>0</v>
      </c>
      <c r="M38" s="12">
        <f>LARGE(F38:K38,1)+LARGE(F38:K38,2)+LARGE(F38:K38,3)+LARGE(F38:K38,4)+L38</f>
        <v>39.1</v>
      </c>
      <c r="N38" s="14" t="s">
        <v>963</v>
      </c>
    </row>
    <row r="39" spans="1:14" x14ac:dyDescent="0.3">
      <c r="A39" s="35">
        <v>37</v>
      </c>
      <c r="B39" s="4" t="s">
        <v>790</v>
      </c>
      <c r="C39" s="4" t="s">
        <v>94</v>
      </c>
      <c r="D39" s="4">
        <v>2014</v>
      </c>
      <c r="E39" s="8">
        <f>COUNTIF(F39:L39,"&gt;0")</f>
        <v>1</v>
      </c>
      <c r="F39" s="32">
        <f>IF(ISERROR(VLOOKUP($B39&amp;$N39,'1 этап'!$A$13:$I$512,8,FALSE)),0,VLOOKUP($B39&amp;$N39,'1 этап'!$A$13:$I$512,8,FALSE))</f>
        <v>0</v>
      </c>
      <c r="G39" s="32">
        <f>IF(ISERROR(VLOOKUP($B39&amp;$N39,'2 этап'!$A$13:$I$512,8,FALSE)),0,VLOOKUP($B39&amp;$N39,'2 этап'!$A$13:$I$512,8,FALSE))</f>
        <v>0</v>
      </c>
      <c r="H39" s="32">
        <f>IF(ISERROR(VLOOKUP($B39&amp;$N39,'3 этап'!$A$13:$I$512,8,FALSE)),0,VLOOKUP($B39&amp;$N39,'3 этап'!$A$13:$I$512,8,FALSE))</f>
        <v>0</v>
      </c>
      <c r="I39" s="32">
        <f>IF(ISERROR(VLOOKUP($B39&amp;$N39,'4 этап'!$A$13:$I$512,8,FALSE)),0,VLOOKUP($B39&amp;$N39,'4 этап'!$A$13:$I$512,8,FALSE))</f>
        <v>0</v>
      </c>
      <c r="J39" s="32">
        <f>IF(ISERROR(VLOOKUP($B39&amp;$N39,'5 этап'!$A$13:$I$512,8,FALSE)),0,VLOOKUP($B39&amp;$N39,'5 этап'!$A$13:$I$512,8,FALSE))</f>
        <v>13.3</v>
      </c>
      <c r="K39" s="32">
        <f>IF(ISERROR(VLOOKUP($B39&amp;$N39,'6 этап'!$A$13:$I$512,8,FALSE)),0,VLOOKUP($B39&amp;$N39,'6 этап'!$A$13:$I$512,8,FALSE))</f>
        <v>0</v>
      </c>
      <c r="L39" s="32">
        <f>IF(ISERROR(VLOOKUP($B39&amp;$N39,'7 этап'!$A$13:$I$466,8,FALSE)),0,VLOOKUP($B39&amp;$N39,'7 этап'!$A$13:$I$466,8,FALSE))</f>
        <v>0</v>
      </c>
      <c r="M39" s="12">
        <f>LARGE(F39:K39,1)+LARGE(F39:K39,2)+LARGE(F39:K39,3)+LARGE(F39:K39,4)+L39</f>
        <v>13.3</v>
      </c>
      <c r="N39" s="14" t="s">
        <v>963</v>
      </c>
    </row>
    <row r="40" spans="1:14" x14ac:dyDescent="0.3">
      <c r="A40" s="35">
        <v>38</v>
      </c>
      <c r="B40" s="4" t="s">
        <v>50</v>
      </c>
      <c r="C40" s="4" t="s">
        <v>44</v>
      </c>
      <c r="D40" s="4">
        <v>2012</v>
      </c>
      <c r="E40" s="8">
        <f>COUNTIF(F40:L40,"&gt;0")</f>
        <v>2</v>
      </c>
      <c r="F40" s="32">
        <f>IF(ISERROR(VLOOKUP($B40&amp;$N40,'1 этап'!$A$13:$I$512,8,FALSE)),0,VLOOKUP($B40&amp;$N40,'1 этап'!$A$13:$I$512,8,FALSE))</f>
        <v>6.7</v>
      </c>
      <c r="G40" s="32">
        <f>IF(ISERROR(VLOOKUP($B40&amp;$N40,'2 этап'!$A$13:$I$512,8,FALSE)),0,VLOOKUP($B40&amp;$N40,'2 этап'!$A$13:$I$512,8,FALSE))</f>
        <v>5.2</v>
      </c>
      <c r="H40" s="32">
        <f>IF(ISERROR(VLOOKUP($B40&amp;$N40,'3 этап'!$A$13:$I$512,8,FALSE)),0,VLOOKUP($B40&amp;$N40,'3 этап'!$A$13:$I$512,8,FALSE))</f>
        <v>0</v>
      </c>
      <c r="I40" s="32">
        <f>IF(ISERROR(VLOOKUP($B40&amp;$N40,'4 этап'!$A$13:$I$512,8,FALSE)),0,VLOOKUP($B40&amp;$N40,'4 этап'!$A$13:$I$512,8,FALSE))</f>
        <v>0</v>
      </c>
      <c r="J40" s="32">
        <f>IF(ISERROR(VLOOKUP($B40&amp;$N40,'5 этап'!$A$13:$I$512,8,FALSE)),0,VLOOKUP($B40&amp;$N40,'5 этап'!$A$13:$I$512,8,FALSE))</f>
        <v>0</v>
      </c>
      <c r="K40" s="32">
        <f>IF(ISERROR(VLOOKUP($B40&amp;$N40,'6 этап'!$A$13:$I$512,8,FALSE)),0,VLOOKUP($B40&amp;$N40,'6 этап'!$A$13:$I$512,8,FALSE))</f>
        <v>0</v>
      </c>
      <c r="L40" s="32">
        <f>IF(ISERROR(VLOOKUP($B40&amp;$N40,'7 этап'!$A$13:$I$466,8,FALSE)),0,VLOOKUP($B40&amp;$N40,'7 этап'!$A$13:$I$466,8,FALSE))</f>
        <v>0</v>
      </c>
      <c r="M40" s="12">
        <f>LARGE(F40:K40,1)+LARGE(F40:K40,2)+LARGE(F40:K40,3)+LARGE(F40:K40,4)+L40</f>
        <v>11.9</v>
      </c>
      <c r="N40" s="14" t="s">
        <v>963</v>
      </c>
    </row>
    <row r="41" spans="1:14" x14ac:dyDescent="0.3">
      <c r="A41" s="35">
        <v>39</v>
      </c>
      <c r="B41" s="4" t="s">
        <v>900</v>
      </c>
      <c r="C41" s="4" t="s">
        <v>821</v>
      </c>
      <c r="D41" s="4">
        <v>2013</v>
      </c>
      <c r="E41" s="8">
        <f>COUNTIF(F41:L41,"&gt;0")</f>
        <v>1</v>
      </c>
      <c r="F41" s="32">
        <f>IF(ISERROR(VLOOKUP($B41&amp;$N41,'1 этап'!$A$13:$I$512,8,FALSE)),0,VLOOKUP($B41&amp;$N41,'1 этап'!$A$13:$I$512,8,FALSE))</f>
        <v>0</v>
      </c>
      <c r="G41" s="32">
        <f>IF(ISERROR(VLOOKUP($B41&amp;$N41,'2 этап'!$A$13:$I$512,8,FALSE)),0,VLOOKUP($B41&amp;$N41,'2 этап'!$A$13:$I$512,8,FALSE))</f>
        <v>0</v>
      </c>
      <c r="H41" s="32">
        <f>IF(ISERROR(VLOOKUP($B41&amp;$N41,'3 этап'!$A$13:$I$512,8,FALSE)),0,VLOOKUP($B41&amp;$N41,'3 этап'!$A$13:$I$512,8,FALSE))</f>
        <v>0</v>
      </c>
      <c r="I41" s="32">
        <f>IF(ISERROR(VLOOKUP($B41&amp;$N41,'4 этап'!$A$13:$I$512,8,FALSE)),0,VLOOKUP($B41&amp;$N41,'4 этап'!$A$13:$I$512,8,FALSE))</f>
        <v>0</v>
      </c>
      <c r="J41" s="32">
        <f>IF(ISERROR(VLOOKUP($B41&amp;$N41,'5 этап'!$A$13:$I$512,8,FALSE)),0,VLOOKUP($B41&amp;$N41,'5 этап'!$A$13:$I$512,8,FALSE))</f>
        <v>0</v>
      </c>
      <c r="K41" s="32">
        <f>IF(ISERROR(VLOOKUP($B41&amp;$N41,'6 этап'!$A$13:$I$512,8,FALSE)),0,VLOOKUP($B41&amp;$N41,'6 этап'!$A$13:$I$512,8,FALSE))</f>
        <v>1</v>
      </c>
      <c r="L41" s="32">
        <f>IF(ISERROR(VLOOKUP($B41&amp;$N41,'7 этап'!$A$13:$I$466,8,FALSE)),0,VLOOKUP($B41&amp;$N41,'7 этап'!$A$13:$I$466,8,FALSE))</f>
        <v>0</v>
      </c>
      <c r="M41" s="12">
        <f>LARGE(F41:K41,1)+LARGE(F41:K41,2)+LARGE(F41:K41,3)+LARGE(F41:K41,4)+L41</f>
        <v>1</v>
      </c>
      <c r="N41" s="14" t="s">
        <v>963</v>
      </c>
    </row>
    <row r="42" spans="1:14" x14ac:dyDescent="0.3">
      <c r="A42" s="35">
        <v>40</v>
      </c>
      <c r="B42" s="4" t="s">
        <v>901</v>
      </c>
      <c r="C42" s="4" t="s">
        <v>98</v>
      </c>
      <c r="D42" s="4">
        <v>2013</v>
      </c>
      <c r="E42" s="8">
        <f>COUNTIF(F42:L42,"&gt;0")</f>
        <v>1</v>
      </c>
      <c r="F42" s="32">
        <f>IF(ISERROR(VLOOKUP($B42&amp;$N42,'1 этап'!$A$13:$I$512,8,FALSE)),0,VLOOKUP($B42&amp;$N42,'1 этап'!$A$13:$I$512,8,FALSE))</f>
        <v>0</v>
      </c>
      <c r="G42" s="32">
        <f>IF(ISERROR(VLOOKUP($B42&amp;$N42,'2 этап'!$A$13:$I$512,8,FALSE)),0,VLOOKUP($B42&amp;$N42,'2 этап'!$A$13:$I$512,8,FALSE))</f>
        <v>0</v>
      </c>
      <c r="H42" s="32">
        <f>IF(ISERROR(VLOOKUP($B42&amp;$N42,'3 этап'!$A$13:$I$512,8,FALSE)),0,VLOOKUP($B42&amp;$N42,'3 этап'!$A$13:$I$512,8,FALSE))</f>
        <v>0</v>
      </c>
      <c r="I42" s="32">
        <f>IF(ISERROR(VLOOKUP($B42&amp;$N42,'4 этап'!$A$13:$I$512,8,FALSE)),0,VLOOKUP($B42&amp;$N42,'4 этап'!$A$13:$I$512,8,FALSE))</f>
        <v>0</v>
      </c>
      <c r="J42" s="32">
        <f>IF(ISERROR(VLOOKUP($B42&amp;$N42,'5 этап'!$A$13:$I$512,8,FALSE)),0,VLOOKUP($B42&amp;$N42,'5 этап'!$A$13:$I$512,8,FALSE))</f>
        <v>0</v>
      </c>
      <c r="K42" s="32">
        <f>IF(ISERROR(VLOOKUP($B42&amp;$N42,'6 этап'!$A$13:$I$512,8,FALSE)),0,VLOOKUP($B42&amp;$N42,'6 этап'!$A$13:$I$512,8,FALSE))</f>
        <v>1</v>
      </c>
      <c r="L42" s="32">
        <f>IF(ISERROR(VLOOKUP($B42&amp;$N42,'7 этап'!$A$13:$I$466,8,FALSE)),0,VLOOKUP($B42&amp;$N42,'7 этап'!$A$13:$I$466,8,FALSE))</f>
        <v>0</v>
      </c>
      <c r="M42" s="12">
        <f>LARGE(F42:K42,1)+LARGE(F42:K42,2)+LARGE(F42:K42,3)+LARGE(F42:K42,4)+L42</f>
        <v>1</v>
      </c>
      <c r="N42" s="14" t="s">
        <v>963</v>
      </c>
    </row>
    <row r="43" spans="1:14" x14ac:dyDescent="0.3">
      <c r="A43" s="35">
        <v>41</v>
      </c>
      <c r="B43" s="4" t="s">
        <v>902</v>
      </c>
      <c r="C43" s="4" t="s">
        <v>821</v>
      </c>
      <c r="D43" s="4">
        <v>2012</v>
      </c>
      <c r="E43" s="8">
        <f>COUNTIF(F43:L43,"&gt;0")</f>
        <v>1</v>
      </c>
      <c r="F43" s="32">
        <f>IF(ISERROR(VLOOKUP($B43&amp;$N43,'1 этап'!$A$13:$I$512,8,FALSE)),0,VLOOKUP($B43&amp;$N43,'1 этап'!$A$13:$I$512,8,FALSE))</f>
        <v>0</v>
      </c>
      <c r="G43" s="32">
        <f>IF(ISERROR(VLOOKUP($B43&amp;$N43,'2 этап'!$A$13:$I$512,8,FALSE)),0,VLOOKUP($B43&amp;$N43,'2 этап'!$A$13:$I$512,8,FALSE))</f>
        <v>0</v>
      </c>
      <c r="H43" s="32">
        <f>IF(ISERROR(VLOOKUP($B43&amp;$N43,'3 этап'!$A$13:$I$512,8,FALSE)),0,VLOOKUP($B43&amp;$N43,'3 этап'!$A$13:$I$512,8,FALSE))</f>
        <v>0</v>
      </c>
      <c r="I43" s="32">
        <f>IF(ISERROR(VLOOKUP($B43&amp;$N43,'4 этап'!$A$13:$I$512,8,FALSE)),0,VLOOKUP($B43&amp;$N43,'4 этап'!$A$13:$I$512,8,FALSE))</f>
        <v>0</v>
      </c>
      <c r="J43" s="32">
        <f>IF(ISERROR(VLOOKUP($B43&amp;$N43,'5 этап'!$A$13:$I$512,8,FALSE)),0,VLOOKUP($B43&amp;$N43,'5 этап'!$A$13:$I$512,8,FALSE))</f>
        <v>0</v>
      </c>
      <c r="K43" s="32">
        <f>IF(ISERROR(VLOOKUP($B43&amp;$N43,'6 этап'!$A$13:$I$512,8,FALSE)),0,VLOOKUP($B43&amp;$N43,'6 этап'!$A$13:$I$512,8,FALSE))</f>
        <v>1</v>
      </c>
      <c r="L43" s="32">
        <f>IF(ISERROR(VLOOKUP($B43&amp;$N43,'7 этап'!$A$13:$I$466,8,FALSE)),0,VLOOKUP($B43&amp;$N43,'7 этап'!$A$13:$I$466,8,FALSE))</f>
        <v>0</v>
      </c>
      <c r="M43" s="12">
        <f>LARGE(F43:K43,1)+LARGE(F43:K43,2)+LARGE(F43:K43,3)+LARGE(F43:K43,4)+L43</f>
        <v>1</v>
      </c>
      <c r="N43" s="14" t="s">
        <v>963</v>
      </c>
    </row>
    <row r="44" spans="1:14" x14ac:dyDescent="0.3">
      <c r="A44" s="35">
        <v>42</v>
      </c>
      <c r="B44" s="4" t="s">
        <v>422</v>
      </c>
      <c r="C44" s="4" t="s">
        <v>44</v>
      </c>
      <c r="D44" s="4">
        <v>2012</v>
      </c>
      <c r="E44" s="8">
        <f>COUNTIF(F44:L44,"&gt;0")</f>
        <v>2</v>
      </c>
      <c r="F44" s="32">
        <f>IF(ISERROR(VLOOKUP($B44&amp;$N44,'1 этап'!$A$13:$I$512,8,FALSE)),0,VLOOKUP($B44&amp;$N44,'1 этап'!$A$13:$I$512,8,FALSE))</f>
        <v>0.01</v>
      </c>
      <c r="G44" s="32">
        <f>IF(ISERROR(VLOOKUP($B44&amp;$N44,'2 этап'!$A$13:$I$512,8,FALSE)),0,VLOOKUP($B44&amp;$N44,'2 этап'!$A$13:$I$512,8,FALSE))</f>
        <v>0</v>
      </c>
      <c r="H44" s="32">
        <f>IF(ISERROR(VLOOKUP($B44&amp;$N44,'3 этап'!$A$13:$I$512,8,FALSE)),0,VLOOKUP($B44&amp;$N44,'3 этап'!$A$13:$I$512,8,FALSE))</f>
        <v>0</v>
      </c>
      <c r="I44" s="32">
        <f>IF(ISERROR(VLOOKUP($B44&amp;$N44,'4 этап'!$A$13:$I$512,8,FALSE)),0,VLOOKUP($B44&amp;$N44,'4 этап'!$A$13:$I$512,8,FALSE))</f>
        <v>0</v>
      </c>
      <c r="J44" s="32">
        <f>IF(ISERROR(VLOOKUP($B44&amp;$N44,'5 этап'!$A$13:$I$512,8,FALSE)),0,VLOOKUP($B44&amp;$N44,'5 этап'!$A$13:$I$512,8,FALSE))</f>
        <v>0.01</v>
      </c>
      <c r="K44" s="32">
        <f>IF(ISERROR(VLOOKUP($B44&amp;$N44,'6 этап'!$A$13:$I$512,8,FALSE)),0,VLOOKUP($B44&amp;$N44,'6 этап'!$A$13:$I$512,8,FALSE))</f>
        <v>0</v>
      </c>
      <c r="L44" s="32">
        <f>IF(ISERROR(VLOOKUP($B44&amp;$N44,'7 этап'!$A$13:$I$466,8,FALSE)),0,VLOOKUP($B44&amp;$N44,'7 этап'!$A$13:$I$466,8,FALSE))</f>
        <v>0</v>
      </c>
      <c r="M44" s="12">
        <f>LARGE(F44:K44,1)+LARGE(F44:K44,2)+LARGE(F44:K44,3)+LARGE(F44:K44,4)+L44</f>
        <v>0.02</v>
      </c>
      <c r="N44" s="14" t="s">
        <v>963</v>
      </c>
    </row>
    <row r="45" spans="1:14" x14ac:dyDescent="0.3">
      <c r="A45" s="35">
        <v>43</v>
      </c>
      <c r="B45" s="4" t="s">
        <v>791</v>
      </c>
      <c r="C45" s="4" t="s">
        <v>37</v>
      </c>
      <c r="D45" s="4">
        <v>2013</v>
      </c>
      <c r="E45" s="8">
        <f>COUNTIF(F45:L45,"&gt;0")</f>
        <v>1</v>
      </c>
      <c r="F45" s="32">
        <f>IF(ISERROR(VLOOKUP($B45&amp;$N45,'1 этап'!$A$13:$I$512,8,FALSE)),0,VLOOKUP($B45&amp;$N45,'1 этап'!$A$13:$I$512,8,FALSE))</f>
        <v>0</v>
      </c>
      <c r="G45" s="32">
        <f>IF(ISERROR(VLOOKUP($B45&amp;$N45,'2 этап'!$A$13:$I$512,8,FALSE)),0,VLOOKUP($B45&amp;$N45,'2 этап'!$A$13:$I$512,8,FALSE))</f>
        <v>0</v>
      </c>
      <c r="H45" s="32">
        <f>IF(ISERROR(VLOOKUP($B45&amp;$N45,'3 этап'!$A$13:$I$512,8,FALSE)),0,VLOOKUP($B45&amp;$N45,'3 этап'!$A$13:$I$512,8,FALSE))</f>
        <v>0</v>
      </c>
      <c r="I45" s="32">
        <f>IF(ISERROR(VLOOKUP($B45&amp;$N45,'4 этап'!$A$13:$I$512,8,FALSE)),0,VLOOKUP($B45&amp;$N45,'4 этап'!$A$13:$I$512,8,FALSE))</f>
        <v>0</v>
      </c>
      <c r="J45" s="32">
        <f>IF(ISERROR(VLOOKUP($B45&amp;$N45,'5 этап'!$A$13:$I$512,8,FALSE)),0,VLOOKUP($B45&amp;$N45,'5 этап'!$A$13:$I$512,8,FALSE))</f>
        <v>0.01</v>
      </c>
      <c r="K45" s="32">
        <f>IF(ISERROR(VLOOKUP($B45&amp;$N45,'6 этап'!$A$13:$I$512,8,FALSE)),0,VLOOKUP($B45&amp;$N45,'6 этап'!$A$13:$I$512,8,FALSE))</f>
        <v>0</v>
      </c>
      <c r="L45" s="32">
        <f>IF(ISERROR(VLOOKUP($B45&amp;$N45,'7 этап'!$A$13:$I$466,8,FALSE)),0,VLOOKUP($B45&amp;$N45,'7 этап'!$A$13:$I$466,8,FALSE))</f>
        <v>0</v>
      </c>
      <c r="M45" s="12">
        <f>LARGE(F45:K45,1)+LARGE(F45:K45,2)+LARGE(F45:K45,3)+LARGE(F45:K45,4)+L45</f>
        <v>0.01</v>
      </c>
      <c r="N45" s="14" t="s">
        <v>963</v>
      </c>
    </row>
    <row r="46" spans="1:14" x14ac:dyDescent="0.3">
      <c r="A46" s="35">
        <v>44</v>
      </c>
      <c r="B46" s="4" t="s">
        <v>792</v>
      </c>
      <c r="C46" s="4" t="s">
        <v>211</v>
      </c>
      <c r="D46" s="4">
        <v>2013</v>
      </c>
      <c r="E46" s="8">
        <f>COUNTIF(F46:L46,"&gt;0")</f>
        <v>1</v>
      </c>
      <c r="F46" s="32">
        <f>IF(ISERROR(VLOOKUP($B46&amp;$N46,'1 этап'!$A$13:$I$512,8,FALSE)),0,VLOOKUP($B46&amp;$N46,'1 этап'!$A$13:$I$512,8,FALSE))</f>
        <v>0</v>
      </c>
      <c r="G46" s="32">
        <f>IF(ISERROR(VLOOKUP($B46&amp;$N46,'2 этап'!$A$13:$I$512,8,FALSE)),0,VLOOKUP($B46&amp;$N46,'2 этап'!$A$13:$I$512,8,FALSE))</f>
        <v>0</v>
      </c>
      <c r="H46" s="32">
        <f>IF(ISERROR(VLOOKUP($B46&amp;$N46,'3 этап'!$A$13:$I$512,8,FALSE)),0,VLOOKUP($B46&amp;$N46,'3 этап'!$A$13:$I$512,8,FALSE))</f>
        <v>0</v>
      </c>
      <c r="I46" s="32">
        <f>IF(ISERROR(VLOOKUP($B46&amp;$N46,'4 этап'!$A$13:$I$512,8,FALSE)),0,VLOOKUP($B46&amp;$N46,'4 этап'!$A$13:$I$512,8,FALSE))</f>
        <v>0</v>
      </c>
      <c r="J46" s="32">
        <f>IF(ISERROR(VLOOKUP($B46&amp;$N46,'5 этап'!$A$13:$I$512,8,FALSE)),0,VLOOKUP($B46&amp;$N46,'5 этап'!$A$13:$I$512,8,FALSE))</f>
        <v>0.01</v>
      </c>
      <c r="K46" s="32">
        <f>IF(ISERROR(VLOOKUP($B46&amp;$N46,'6 этап'!$A$13:$I$512,8,FALSE)),0,VLOOKUP($B46&amp;$N46,'6 этап'!$A$13:$I$512,8,FALSE))</f>
        <v>0</v>
      </c>
      <c r="L46" s="32">
        <f>IF(ISERROR(VLOOKUP($B46&amp;$N46,'7 этап'!$A$13:$I$466,8,FALSE)),0,VLOOKUP($B46&amp;$N46,'7 этап'!$A$13:$I$466,8,FALSE))</f>
        <v>0</v>
      </c>
      <c r="M46" s="12">
        <f>LARGE(F46:K46,1)+LARGE(F46:K46,2)+LARGE(F46:K46,3)+LARGE(F46:K46,4)+L46</f>
        <v>0.01</v>
      </c>
      <c r="N46" s="14" t="s">
        <v>963</v>
      </c>
    </row>
    <row r="47" spans="1:14" x14ac:dyDescent="0.3">
      <c r="A47" s="35">
        <v>45</v>
      </c>
      <c r="B47" s="4" t="s">
        <v>793</v>
      </c>
      <c r="C47" s="4" t="s">
        <v>35</v>
      </c>
      <c r="D47" s="4">
        <v>2013</v>
      </c>
      <c r="E47" s="8">
        <f>COUNTIF(F47:L47,"&gt;0")</f>
        <v>1</v>
      </c>
      <c r="F47" s="32">
        <f>IF(ISERROR(VLOOKUP($B47&amp;$N47,'1 этап'!$A$13:$I$512,8,FALSE)),0,VLOOKUP($B47&amp;$N47,'1 этап'!$A$13:$I$512,8,FALSE))</f>
        <v>0</v>
      </c>
      <c r="G47" s="32">
        <f>IF(ISERROR(VLOOKUP($B47&amp;$N47,'2 этап'!$A$13:$I$512,8,FALSE)),0,VLOOKUP($B47&amp;$N47,'2 этап'!$A$13:$I$512,8,FALSE))</f>
        <v>0</v>
      </c>
      <c r="H47" s="32">
        <f>IF(ISERROR(VLOOKUP($B47&amp;$N47,'3 этап'!$A$13:$I$512,8,FALSE)),0,VLOOKUP($B47&amp;$N47,'3 этап'!$A$13:$I$512,8,FALSE))</f>
        <v>0</v>
      </c>
      <c r="I47" s="32">
        <f>IF(ISERROR(VLOOKUP($B47&amp;$N47,'4 этап'!$A$13:$I$512,8,FALSE)),0,VLOOKUP($B47&amp;$N47,'4 этап'!$A$13:$I$512,8,FALSE))</f>
        <v>0</v>
      </c>
      <c r="J47" s="32">
        <f>IF(ISERROR(VLOOKUP($B47&amp;$N47,'5 этап'!$A$13:$I$512,8,FALSE)),0,VLOOKUP($B47&amp;$N47,'5 этап'!$A$13:$I$512,8,FALSE))</f>
        <v>0.01</v>
      </c>
      <c r="K47" s="32">
        <f>IF(ISERROR(VLOOKUP($B47&amp;$N47,'6 этап'!$A$13:$I$512,8,FALSE)),0,VLOOKUP($B47&amp;$N47,'6 этап'!$A$13:$I$512,8,FALSE))</f>
        <v>0</v>
      </c>
      <c r="L47" s="32">
        <f>IF(ISERROR(VLOOKUP($B47&amp;$N47,'7 этап'!$A$13:$I$466,8,FALSE)),0,VLOOKUP($B47&amp;$N47,'7 этап'!$A$13:$I$466,8,FALSE))</f>
        <v>0</v>
      </c>
      <c r="M47" s="12">
        <f>LARGE(F47:K47,1)+LARGE(F47:K47,2)+LARGE(F47:K47,3)+LARGE(F47:K47,4)+L47</f>
        <v>0.01</v>
      </c>
      <c r="N47" s="14" t="s">
        <v>963</v>
      </c>
    </row>
    <row r="48" spans="1:14" x14ac:dyDescent="0.3">
      <c r="A48" s="35">
        <v>46</v>
      </c>
      <c r="B48" s="4" t="s">
        <v>903</v>
      </c>
      <c r="C48" s="4" t="s">
        <v>112</v>
      </c>
      <c r="D48" s="4">
        <v>2013</v>
      </c>
      <c r="E48" s="8">
        <f>COUNTIF(F48:L48,"&gt;0")</f>
        <v>1</v>
      </c>
      <c r="F48" s="32">
        <f>IF(ISERROR(VLOOKUP($B48&amp;$N48,'1 этап'!$A$13:$I$512,8,FALSE)),0,VLOOKUP($B48&amp;$N48,'1 этап'!$A$13:$I$512,8,FALSE))</f>
        <v>0</v>
      </c>
      <c r="G48" s="32">
        <f>IF(ISERROR(VLOOKUP($B48&amp;$N48,'2 этап'!$A$13:$I$512,8,FALSE)),0,VLOOKUP($B48&amp;$N48,'2 этап'!$A$13:$I$512,8,FALSE))</f>
        <v>0</v>
      </c>
      <c r="H48" s="32">
        <f>IF(ISERROR(VLOOKUP($B48&amp;$N48,'3 этап'!$A$13:$I$512,8,FALSE)),0,VLOOKUP($B48&amp;$N48,'3 этап'!$A$13:$I$512,8,FALSE))</f>
        <v>0</v>
      </c>
      <c r="I48" s="32">
        <f>IF(ISERROR(VLOOKUP($B48&amp;$N48,'4 этап'!$A$13:$I$512,8,FALSE)),0,VLOOKUP($B48&amp;$N48,'4 этап'!$A$13:$I$512,8,FALSE))</f>
        <v>0</v>
      </c>
      <c r="J48" s="32">
        <f>IF(ISERROR(VLOOKUP($B48&amp;$N48,'5 этап'!$A$13:$I$512,8,FALSE)),0,VLOOKUP($B48&amp;$N48,'5 этап'!$A$13:$I$512,8,FALSE))</f>
        <v>0</v>
      </c>
      <c r="K48" s="32">
        <f>IF(ISERROR(VLOOKUP($B48&amp;$N48,'6 этап'!$A$13:$I$512,8,FALSE)),0,VLOOKUP($B48&amp;$N48,'6 этап'!$A$13:$I$512,8,FALSE))</f>
        <v>0.01</v>
      </c>
      <c r="L48" s="32">
        <f>IF(ISERROR(VLOOKUP($B48&amp;$N48,'7 этап'!$A$13:$I$466,8,FALSE)),0,VLOOKUP($B48&amp;$N48,'7 этап'!$A$13:$I$466,8,FALSE))</f>
        <v>0</v>
      </c>
      <c r="M48" s="12">
        <f>LARGE(F48:K48,1)+LARGE(F48:K48,2)+LARGE(F48:K48,3)+LARGE(F48:K48,4)+L48</f>
        <v>0.01</v>
      </c>
      <c r="N48" s="14" t="s">
        <v>963</v>
      </c>
    </row>
    <row r="49" spans="1:14" x14ac:dyDescent="0.3">
      <c r="A49" s="35">
        <v>47</v>
      </c>
      <c r="B49" s="16" t="s">
        <v>421</v>
      </c>
      <c r="C49" s="16" t="s">
        <v>37</v>
      </c>
      <c r="D49" s="16">
        <v>2013</v>
      </c>
      <c r="E49" s="8">
        <f>COUNTIF(F49:L49,"&gt;0")</f>
        <v>1</v>
      </c>
      <c r="F49" s="32">
        <f>IF(ISERROR(VLOOKUP($B49&amp;$N49,'1 этап'!$A$13:$I$512,8,FALSE)),0,VLOOKUP($B49&amp;$N49,'1 этап'!$A$13:$I$512,8,FALSE))</f>
        <v>0.01</v>
      </c>
      <c r="G49" s="32">
        <f>IF(ISERROR(VLOOKUP($B49&amp;$N49,'2 этап'!$A$13:$I$512,8,FALSE)),0,VLOOKUP($B49&amp;$N49,'2 этап'!$A$13:$I$512,8,FALSE))</f>
        <v>0</v>
      </c>
      <c r="H49" s="32">
        <f>IF(ISERROR(VLOOKUP($B49&amp;$N49,'3 этап'!$A$13:$I$512,8,FALSE)),0,VLOOKUP($B49&amp;$N49,'3 этап'!$A$13:$I$512,8,FALSE))</f>
        <v>0</v>
      </c>
      <c r="I49" s="32">
        <f>IF(ISERROR(VLOOKUP($B49&amp;$N49,'4 этап'!$A$13:$I$512,8,FALSE)),0,VLOOKUP($B49&amp;$N49,'4 этап'!$A$13:$I$512,8,FALSE))</f>
        <v>0</v>
      </c>
      <c r="J49" s="32">
        <f>IF(ISERROR(VLOOKUP($B49&amp;$N49,'5 этап'!$A$13:$I$512,8,FALSE)),0,VLOOKUP($B49&amp;$N49,'5 этап'!$A$13:$I$512,8,FALSE))</f>
        <v>0</v>
      </c>
      <c r="K49" s="32">
        <f>IF(ISERROR(VLOOKUP($B49&amp;$N49,'6 этап'!$A$13:$I$512,8,FALSE)),0,VLOOKUP($B49&amp;$N49,'6 этап'!$A$13:$I$512,8,FALSE))</f>
        <v>0</v>
      </c>
      <c r="L49" s="32">
        <f>IF(ISERROR(VLOOKUP($B49&amp;$N49,'7 этап'!$A$13:$I$466,8,FALSE)),0,VLOOKUP($B49&amp;$N49,'7 этап'!$A$13:$I$466,8,FALSE))</f>
        <v>0</v>
      </c>
      <c r="M49" s="12">
        <f>LARGE(F49:K49,1)+LARGE(F49:K49,2)+LARGE(F49:K49,3)+LARGE(F49:K49,4)+L49</f>
        <v>0.01</v>
      </c>
      <c r="N49" s="14" t="s">
        <v>963</v>
      </c>
    </row>
    <row r="50" spans="1:14" x14ac:dyDescent="0.3">
      <c r="A50" s="35">
        <v>48</v>
      </c>
      <c r="B50" s="35" t="s">
        <v>423</v>
      </c>
      <c r="C50" s="35" t="s">
        <v>42</v>
      </c>
      <c r="D50" s="35">
        <v>2012</v>
      </c>
      <c r="E50" s="8">
        <f>COUNTIF(F50:L50,"&gt;0")</f>
        <v>1</v>
      </c>
      <c r="F50" s="32">
        <f>IF(ISERROR(VLOOKUP($B50&amp;$N50,'1 этап'!$A$13:$I$512,8,FALSE)),0,VLOOKUP($B50&amp;$N50,'1 этап'!$A$13:$I$512,8,FALSE))</f>
        <v>0.01</v>
      </c>
      <c r="G50" s="32">
        <f>IF(ISERROR(VLOOKUP($B50&amp;$N50,'2 этап'!$A$13:$I$512,8,FALSE)),0,VLOOKUP($B50&amp;$N50,'2 этап'!$A$13:$I$512,8,FALSE))</f>
        <v>0</v>
      </c>
      <c r="H50" s="32">
        <f>IF(ISERROR(VLOOKUP($B50&amp;$N50,'3 этап'!$A$13:$I$512,8,FALSE)),0,VLOOKUP($B50&amp;$N50,'3 этап'!$A$13:$I$512,8,FALSE))</f>
        <v>0</v>
      </c>
      <c r="I50" s="32">
        <f>IF(ISERROR(VLOOKUP($B50&amp;$N50,'4 этап'!$A$13:$I$512,8,FALSE)),0,VLOOKUP($B50&amp;$N50,'4 этап'!$A$13:$I$512,8,FALSE))</f>
        <v>0</v>
      </c>
      <c r="J50" s="32">
        <f>IF(ISERROR(VLOOKUP($B50&amp;$N50,'5 этап'!$A$13:$I$512,8,FALSE)),0,VLOOKUP($B50&amp;$N50,'5 этап'!$A$13:$I$512,8,FALSE))</f>
        <v>0</v>
      </c>
      <c r="K50" s="32">
        <f>IF(ISERROR(VLOOKUP($B50&amp;$N50,'6 этап'!$A$13:$I$512,8,FALSE)),0,VLOOKUP($B50&amp;$N50,'6 этап'!$A$13:$I$512,8,FALSE))</f>
        <v>0</v>
      </c>
      <c r="L50" s="32">
        <f>IF(ISERROR(VLOOKUP($B50&amp;$N50,'7 этап'!$A$13:$I$466,8,FALSE)),0,VLOOKUP($B50&amp;$N50,'7 этап'!$A$13:$I$466,8,FALSE))</f>
        <v>0</v>
      </c>
      <c r="M50" s="12">
        <f>LARGE(F50:K50,1)+LARGE(F50:K50,2)+LARGE(F50:K50,3)+LARGE(F50:K50,4)+L50</f>
        <v>0.01</v>
      </c>
      <c r="N50" s="14" t="s">
        <v>963</v>
      </c>
    </row>
    <row r="51" spans="1:14" s="27" customFormat="1" ht="37" customHeight="1" x14ac:dyDescent="0.3">
      <c r="A51" s="9" t="s">
        <v>964</v>
      </c>
      <c r="B51" s="9"/>
      <c r="C51" s="9"/>
      <c r="D51" s="9"/>
      <c r="E51" s="15"/>
      <c r="F51" s="32">
        <f>IF(ISERROR(VLOOKUP($B51&amp;$N51,'1 этап'!$A$13:$I$512,8,FALSE)),0,VLOOKUP($B51&amp;$N51,'1 этап'!$A$13:$I$512,8,FALSE))</f>
        <v>0</v>
      </c>
      <c r="G51" s="32">
        <f>IF(ISERROR(VLOOKUP($B51&amp;$N51,'2 этап'!$A$13:$I$512,8,FALSE)),0,VLOOKUP($B51&amp;$N51,'2 этап'!$A$13:$I$512,8,FALSE))</f>
        <v>0</v>
      </c>
      <c r="H51" s="32">
        <f>IF(ISERROR(VLOOKUP($B51&amp;$N51,'3 этап'!$A$13:$I$512,8,FALSE)),0,VLOOKUP($B51&amp;$N51,'3 этап'!$A$13:$I$512,8,FALSE))</f>
        <v>0</v>
      </c>
      <c r="I51" s="32">
        <f>IF(ISERROR(VLOOKUP($B51&amp;$N51,'4 этап'!$A$13:$I$512,8,FALSE)),0,VLOOKUP($B51&amp;$N51,'4 этап'!$A$13:$I$512,8,FALSE))</f>
        <v>0</v>
      </c>
      <c r="J51" s="32">
        <f>IF(ISERROR(VLOOKUP($B51&amp;$N51,'5 этап'!$A$13:$I$512,8,FALSE)),0,VLOOKUP($B51&amp;$N51,'5 этап'!$A$13:$I$512,8,FALSE))</f>
        <v>0</v>
      </c>
      <c r="K51" s="32">
        <f>IF(ISERROR(VLOOKUP($B51&amp;$N51,'6 этап'!$A$13:$I$512,8,FALSE)),0,VLOOKUP($B51&amp;$N51,'6 этап'!$A$13:$I$512,8,FALSE))</f>
        <v>0</v>
      </c>
      <c r="L51" s="32">
        <f>IF(ISERROR(VLOOKUP($B51&amp;$N51,'7 этап'!$A$13:$I$466,8,FALSE)),0,VLOOKUP($B51&amp;$N51,'7 этап'!$A$13:$I$466,8,FALSE))</f>
        <v>0</v>
      </c>
      <c r="M51" s="25">
        <v>1001</v>
      </c>
      <c r="N51" s="26" t="s">
        <v>964</v>
      </c>
    </row>
    <row r="52" spans="1:14" x14ac:dyDescent="0.3">
      <c r="A52" s="4">
        <v>1</v>
      </c>
      <c r="B52" s="4" t="s">
        <v>53</v>
      </c>
      <c r="C52" s="4" t="s">
        <v>42</v>
      </c>
      <c r="D52" s="4">
        <v>2010</v>
      </c>
      <c r="E52" s="8">
        <f>COUNTIF(F52:L52,"&gt;0")</f>
        <v>7</v>
      </c>
      <c r="F52" s="32">
        <f>IF(ISERROR(VLOOKUP($B52&amp;$N52,'1 этап'!$A$13:$I$512,8,FALSE)),0,VLOOKUP($B52&amp;$N52,'1 этап'!$A$13:$I$512,8,FALSE))</f>
        <v>200</v>
      </c>
      <c r="G52" s="32">
        <f>IF(ISERROR(VLOOKUP($B52&amp;$N52,'2 этап'!$A$13:$I$512,8,FALSE)),0,VLOOKUP($B52&amp;$N52,'2 этап'!$A$13:$I$512,8,FALSE))</f>
        <v>196.5</v>
      </c>
      <c r="H52" s="32">
        <f>IF(ISERROR(VLOOKUP($B52&amp;$N52,'3 этап'!$A$13:$I$512,8,FALSE)),0,VLOOKUP($B52&amp;$N52,'3 этап'!$A$13:$I$512,8,FALSE))</f>
        <v>200</v>
      </c>
      <c r="I52" s="32">
        <f>IF(ISERROR(VLOOKUP($B52&amp;$N52,'4 этап'!$A$13:$I$512,8,FALSE)),0,VLOOKUP($B52&amp;$N52,'4 этап'!$A$13:$I$512,8,FALSE))</f>
        <v>165.6</v>
      </c>
      <c r="J52" s="32">
        <f>IF(ISERROR(VLOOKUP($B52&amp;$N52,'5 этап'!$A$13:$I$512,8,FALSE)),0,VLOOKUP($B52&amp;$N52,'5 этап'!$A$13:$I$512,8,FALSE))</f>
        <v>190.5</v>
      </c>
      <c r="K52" s="32">
        <f>IF(ISERROR(VLOOKUP($B52&amp;$N52,'6 этап'!$A$13:$I$512,8,FALSE)),0,VLOOKUP($B52&amp;$N52,'6 этап'!$A$13:$I$512,8,FALSE))</f>
        <v>200</v>
      </c>
      <c r="L52" s="32">
        <f>IF(ISERROR(VLOOKUP($B52&amp;$N52,'7 этап'!$A$13:$I$466,8,FALSE)),0,VLOOKUP($B52&amp;$N52,'7 этап'!$A$13:$I$466,8,FALSE))</f>
        <v>200</v>
      </c>
      <c r="M52" s="12">
        <f>LARGE(F52:K52,1)+LARGE(F52:K52,2)+LARGE(F52:K52,3)+LARGE(F52:K52,4)+L52</f>
        <v>996.5</v>
      </c>
      <c r="N52" s="14" t="s">
        <v>964</v>
      </c>
    </row>
    <row r="53" spans="1:14" x14ac:dyDescent="0.3">
      <c r="A53" s="4">
        <v>2</v>
      </c>
      <c r="B53" s="4" t="s">
        <v>52</v>
      </c>
      <c r="C53" s="4" t="s">
        <v>39</v>
      </c>
      <c r="D53" s="4">
        <v>2010</v>
      </c>
      <c r="E53" s="8">
        <f>COUNTIF(F53:L53,"&gt;0")</f>
        <v>6</v>
      </c>
      <c r="F53" s="32">
        <f>IF(ISERROR(VLOOKUP($B53&amp;$N53,'1 этап'!$A$13:$I$512,8,FALSE)),0,VLOOKUP($B53&amp;$N53,'1 этап'!$A$13:$I$512,8,FALSE))</f>
        <v>183.8</v>
      </c>
      <c r="G53" s="32">
        <f>IF(ISERROR(VLOOKUP($B53&amp;$N53,'2 этап'!$A$13:$I$512,8,FALSE)),0,VLOOKUP($B53&amp;$N53,'2 этап'!$A$13:$I$512,8,FALSE))</f>
        <v>200</v>
      </c>
      <c r="H53" s="32">
        <f>IF(ISERROR(VLOOKUP($B53&amp;$N53,'3 этап'!$A$13:$I$512,8,FALSE)),0,VLOOKUP($B53&amp;$N53,'3 этап'!$A$13:$I$512,8,FALSE))</f>
        <v>185.1</v>
      </c>
      <c r="I53" s="32">
        <f>IF(ISERROR(VLOOKUP($B53&amp;$N53,'4 этап'!$A$13:$I$512,8,FALSE)),0,VLOOKUP($B53&amp;$N53,'4 этап'!$A$13:$I$512,8,FALSE))</f>
        <v>198.4</v>
      </c>
      <c r="J53" s="32">
        <f>IF(ISERROR(VLOOKUP($B53&amp;$N53,'5 этап'!$A$13:$I$512,8,FALSE)),0,VLOOKUP($B53&amp;$N53,'5 этап'!$A$13:$I$512,8,FALSE))</f>
        <v>184.4</v>
      </c>
      <c r="K53" s="32">
        <f>IF(ISERROR(VLOOKUP($B53&amp;$N53,'6 этап'!$A$13:$I$512,8,FALSE)),0,VLOOKUP($B53&amp;$N53,'6 этап'!$A$13:$I$512,8,FALSE))</f>
        <v>0</v>
      </c>
      <c r="L53" s="32">
        <f>IF(ISERROR(VLOOKUP($B53&amp;$N53,'7 этап'!$A$13:$I$466,8,FALSE)),0,VLOOKUP($B53&amp;$N53,'7 этап'!$A$13:$I$466,8,FALSE))</f>
        <v>187.5</v>
      </c>
      <c r="M53" s="12">
        <f>LARGE(F53:K53,1)+LARGE(F53:K53,2)+LARGE(F53:K53,3)+LARGE(F53:K53,4)+L53</f>
        <v>955.4</v>
      </c>
      <c r="N53" s="14" t="s">
        <v>964</v>
      </c>
    </row>
    <row r="54" spans="1:14" x14ac:dyDescent="0.3">
      <c r="A54" s="35">
        <v>3</v>
      </c>
      <c r="B54" s="4" t="s">
        <v>62</v>
      </c>
      <c r="C54" s="4" t="s">
        <v>58</v>
      </c>
      <c r="D54" s="4">
        <v>2010</v>
      </c>
      <c r="E54" s="8">
        <f>COUNTIF(F54:L54,"&gt;0")</f>
        <v>7</v>
      </c>
      <c r="F54" s="32">
        <f>IF(ISERROR(VLOOKUP($B54&amp;$N54,'1 этап'!$A$13:$I$512,8,FALSE)),0,VLOOKUP($B54&amp;$N54,'1 этап'!$A$13:$I$512,8,FALSE))</f>
        <v>0.01</v>
      </c>
      <c r="G54" s="32">
        <f>IF(ISERROR(VLOOKUP($B54&amp;$N54,'2 этап'!$A$13:$I$512,8,FALSE)),0,VLOOKUP($B54&amp;$N54,'2 этап'!$A$13:$I$512,8,FALSE))</f>
        <v>159.19999999999999</v>
      </c>
      <c r="H54" s="32">
        <f>IF(ISERROR(VLOOKUP($B54&amp;$N54,'3 этап'!$A$13:$I$512,8,FALSE)),0,VLOOKUP($B54&amp;$N54,'3 этап'!$A$13:$I$512,8,FALSE))</f>
        <v>176.5</v>
      </c>
      <c r="I54" s="32">
        <f>IF(ISERROR(VLOOKUP($B54&amp;$N54,'4 этап'!$A$13:$I$512,8,FALSE)),0,VLOOKUP($B54&amp;$N54,'4 этап'!$A$13:$I$512,8,FALSE))</f>
        <v>158.6</v>
      </c>
      <c r="J54" s="32">
        <f>IF(ISERROR(VLOOKUP($B54&amp;$N54,'5 этап'!$A$13:$I$512,8,FALSE)),0,VLOOKUP($B54&amp;$N54,'5 этап'!$A$13:$I$512,8,FALSE))</f>
        <v>200</v>
      </c>
      <c r="K54" s="32">
        <f>IF(ISERROR(VLOOKUP($B54&amp;$N54,'6 этап'!$A$13:$I$512,8,FALSE)),0,VLOOKUP($B54&amp;$N54,'6 этап'!$A$13:$I$512,8,FALSE))</f>
        <v>117</v>
      </c>
      <c r="L54" s="32">
        <f>IF(ISERROR(VLOOKUP($B54&amp;$N54,'7 этап'!$A$13:$I$466,8,FALSE)),0,VLOOKUP($B54&amp;$N54,'7 этап'!$A$13:$I$466,8,FALSE))</f>
        <v>188.3</v>
      </c>
      <c r="M54" s="12">
        <f>LARGE(F54:K54,1)+LARGE(F54:K54,2)+LARGE(F54:K54,3)+LARGE(F54:K54,4)+L54</f>
        <v>882.60000000000014</v>
      </c>
      <c r="N54" s="14" t="s">
        <v>964</v>
      </c>
    </row>
    <row r="55" spans="1:14" x14ac:dyDescent="0.3">
      <c r="A55" s="35">
        <v>4</v>
      </c>
      <c r="B55" s="4" t="s">
        <v>54</v>
      </c>
      <c r="C55" s="4" t="s">
        <v>33</v>
      </c>
      <c r="D55" s="4">
        <v>2011</v>
      </c>
      <c r="E55" s="8">
        <f>COUNTIF(F55:L55,"&gt;0")</f>
        <v>6</v>
      </c>
      <c r="F55" s="32">
        <f>IF(ISERROR(VLOOKUP($B55&amp;$N55,'1 этап'!$A$13:$I$512,8,FALSE)),0,VLOOKUP($B55&amp;$N55,'1 этап'!$A$13:$I$512,8,FALSE))</f>
        <v>0</v>
      </c>
      <c r="G55" s="32">
        <f>IF(ISERROR(VLOOKUP($B55&amp;$N55,'2 этап'!$A$13:$I$512,8,FALSE)),0,VLOOKUP($B55&amp;$N55,'2 этап'!$A$13:$I$512,8,FALSE))</f>
        <v>183.4</v>
      </c>
      <c r="H55" s="32">
        <f>IF(ISERROR(VLOOKUP($B55&amp;$N55,'3 этап'!$A$13:$I$512,8,FALSE)),0,VLOOKUP($B55&amp;$N55,'3 этап'!$A$13:$I$512,8,FALSE))</f>
        <v>191.4</v>
      </c>
      <c r="I55" s="32">
        <f>IF(ISERROR(VLOOKUP($B55&amp;$N55,'4 этап'!$A$13:$I$512,8,FALSE)),0,VLOOKUP($B55&amp;$N55,'4 этап'!$A$13:$I$512,8,FALSE))</f>
        <v>188.6</v>
      </c>
      <c r="J55" s="32">
        <f>IF(ISERROR(VLOOKUP($B55&amp;$N55,'5 этап'!$A$13:$I$512,8,FALSE)),0,VLOOKUP($B55&amp;$N55,'5 этап'!$A$13:$I$512,8,FALSE))</f>
        <v>153.19999999999999</v>
      </c>
      <c r="K55" s="32">
        <f>IF(ISERROR(VLOOKUP($B55&amp;$N55,'6 этап'!$A$13:$I$512,8,FALSE)),0,VLOOKUP($B55&amp;$N55,'6 этап'!$A$13:$I$512,8,FALSE))</f>
        <v>155.6</v>
      </c>
      <c r="L55" s="32">
        <f>IF(ISERROR(VLOOKUP($B55&amp;$N55,'7 этап'!$A$13:$I$466,8,FALSE)),0,VLOOKUP($B55&amp;$N55,'7 этап'!$A$13:$I$466,8,FALSE))</f>
        <v>162.9</v>
      </c>
      <c r="M55" s="12">
        <f>LARGE(F55:K55,1)+LARGE(F55:K55,2)+LARGE(F55:K55,3)+LARGE(F55:K55,4)+L55</f>
        <v>881.9</v>
      </c>
      <c r="N55" s="14" t="s">
        <v>964</v>
      </c>
    </row>
    <row r="56" spans="1:14" x14ac:dyDescent="0.3">
      <c r="A56" s="35">
        <v>5</v>
      </c>
      <c r="B56" s="4" t="s">
        <v>56</v>
      </c>
      <c r="C56" s="4" t="s">
        <v>33</v>
      </c>
      <c r="D56" s="4">
        <v>2011</v>
      </c>
      <c r="E56" s="8">
        <f>COUNTIF(F56:L56,"&gt;0")</f>
        <v>7</v>
      </c>
      <c r="F56" s="32">
        <f>IF(ISERROR(VLOOKUP($B56&amp;$N56,'1 этап'!$A$13:$I$512,8,FALSE)),0,VLOOKUP($B56&amp;$N56,'1 этап'!$A$13:$I$512,8,FALSE))</f>
        <v>167.1</v>
      </c>
      <c r="G56" s="32">
        <f>IF(ISERROR(VLOOKUP($B56&amp;$N56,'2 этап'!$A$13:$I$512,8,FALSE)),0,VLOOKUP($B56&amp;$N56,'2 этап'!$A$13:$I$512,8,FALSE))</f>
        <v>174.5</v>
      </c>
      <c r="H56" s="32">
        <f>IF(ISERROR(VLOOKUP($B56&amp;$N56,'3 этап'!$A$13:$I$512,8,FALSE)),0,VLOOKUP($B56&amp;$N56,'3 этап'!$A$13:$I$512,8,FALSE))</f>
        <v>147.80000000000001</v>
      </c>
      <c r="I56" s="32">
        <f>IF(ISERROR(VLOOKUP($B56&amp;$N56,'4 этап'!$A$13:$I$512,8,FALSE)),0,VLOOKUP($B56&amp;$N56,'4 этап'!$A$13:$I$512,8,FALSE))</f>
        <v>86.8</v>
      </c>
      <c r="J56" s="32">
        <f>IF(ISERROR(VLOOKUP($B56&amp;$N56,'5 этап'!$A$13:$I$512,8,FALSE)),0,VLOOKUP($B56&amp;$N56,'5 этап'!$A$13:$I$512,8,FALSE))</f>
        <v>193.2</v>
      </c>
      <c r="K56" s="32">
        <f>IF(ISERROR(VLOOKUP($B56&amp;$N56,'6 этап'!$A$13:$I$512,8,FALSE)),0,VLOOKUP($B56&amp;$N56,'6 этап'!$A$13:$I$512,8,FALSE))</f>
        <v>77.7</v>
      </c>
      <c r="L56" s="32">
        <f>IF(ISERROR(VLOOKUP($B56&amp;$N56,'7 этап'!$A$13:$I$466,8,FALSE)),0,VLOOKUP($B56&amp;$N56,'7 этап'!$A$13:$I$466,8,FALSE))</f>
        <v>185.2</v>
      </c>
      <c r="M56" s="12">
        <f>LARGE(F56:K56,1)+LARGE(F56:K56,2)+LARGE(F56:K56,3)+LARGE(F56:K56,4)+L56</f>
        <v>867.8</v>
      </c>
      <c r="N56" s="14" t="s">
        <v>964</v>
      </c>
    </row>
    <row r="57" spans="1:14" x14ac:dyDescent="0.3">
      <c r="A57" s="35">
        <v>6</v>
      </c>
      <c r="B57" s="4" t="s">
        <v>57</v>
      </c>
      <c r="C57" s="4" t="s">
        <v>58</v>
      </c>
      <c r="D57" s="4">
        <v>2011</v>
      </c>
      <c r="E57" s="8">
        <f>COUNTIF(F57:L57,"&gt;0")</f>
        <v>7</v>
      </c>
      <c r="F57" s="32">
        <f>IF(ISERROR(VLOOKUP($B57&amp;$N57,'1 этап'!$A$13:$I$512,8,FALSE)),0,VLOOKUP($B57&amp;$N57,'1 этап'!$A$13:$I$512,8,FALSE))</f>
        <v>107.6</v>
      </c>
      <c r="G57" s="32">
        <f>IF(ISERROR(VLOOKUP($B57&amp;$N57,'2 этап'!$A$13:$I$512,8,FALSE)),0,VLOOKUP($B57&amp;$N57,'2 этап'!$A$13:$I$512,8,FALSE))</f>
        <v>170.4</v>
      </c>
      <c r="H57" s="32">
        <f>IF(ISERROR(VLOOKUP($B57&amp;$N57,'3 этап'!$A$13:$I$512,8,FALSE)),0,VLOOKUP($B57&amp;$N57,'3 этап'!$A$13:$I$512,8,FALSE))</f>
        <v>162.5</v>
      </c>
      <c r="I57" s="32">
        <f>IF(ISERROR(VLOOKUP($B57&amp;$N57,'4 этап'!$A$13:$I$512,8,FALSE)),0,VLOOKUP($B57&amp;$N57,'4 этап'!$A$13:$I$512,8,FALSE))</f>
        <v>200</v>
      </c>
      <c r="J57" s="32">
        <f>IF(ISERROR(VLOOKUP($B57&amp;$N57,'5 этап'!$A$13:$I$512,8,FALSE)),0,VLOOKUP($B57&amp;$N57,'5 этап'!$A$13:$I$512,8,FALSE))</f>
        <v>190.7</v>
      </c>
      <c r="K57" s="32">
        <f>IF(ISERROR(VLOOKUP($B57&amp;$N57,'6 этап'!$A$13:$I$512,8,FALSE)),0,VLOOKUP($B57&amp;$N57,'6 этап'!$A$13:$I$512,8,FALSE))</f>
        <v>151.19999999999999</v>
      </c>
      <c r="L57" s="32">
        <f>IF(ISERROR(VLOOKUP($B57&amp;$N57,'7 этап'!$A$13:$I$466,8,FALSE)),0,VLOOKUP($B57&amp;$N57,'7 этап'!$A$13:$I$466,8,FALSE))</f>
        <v>128.30000000000001</v>
      </c>
      <c r="M57" s="12">
        <f>LARGE(F57:K57,1)+LARGE(F57:K57,2)+LARGE(F57:K57,3)+LARGE(F57:K57,4)+L57</f>
        <v>851.90000000000009</v>
      </c>
      <c r="N57" s="14" t="s">
        <v>964</v>
      </c>
    </row>
    <row r="58" spans="1:14" x14ac:dyDescent="0.3">
      <c r="A58" s="35">
        <v>7</v>
      </c>
      <c r="B58" s="4" t="s">
        <v>65</v>
      </c>
      <c r="C58" s="4" t="s">
        <v>46</v>
      </c>
      <c r="D58" s="4">
        <v>2010</v>
      </c>
      <c r="E58" s="8">
        <f>COUNTIF(F58:L58,"&gt;0")</f>
        <v>5</v>
      </c>
      <c r="F58" s="32">
        <f>IF(ISERROR(VLOOKUP($B58&amp;$N58,'1 этап'!$A$13:$I$512,8,FALSE)),0,VLOOKUP($B58&amp;$N58,'1 этап'!$A$13:$I$512,8,FALSE))</f>
        <v>151.5</v>
      </c>
      <c r="G58" s="32">
        <f>IF(ISERROR(VLOOKUP($B58&amp;$N58,'2 этап'!$A$13:$I$512,8,FALSE)),0,VLOOKUP($B58&amp;$N58,'2 этап'!$A$13:$I$512,8,FALSE))</f>
        <v>150.80000000000001</v>
      </c>
      <c r="H58" s="32">
        <f>IF(ISERROR(VLOOKUP($B58&amp;$N58,'3 этап'!$A$13:$I$512,8,FALSE)),0,VLOOKUP($B58&amp;$N58,'3 этап'!$A$13:$I$512,8,FALSE))</f>
        <v>0</v>
      </c>
      <c r="I58" s="32">
        <f>IF(ISERROR(VLOOKUP($B58&amp;$N58,'4 этап'!$A$13:$I$512,8,FALSE)),0,VLOOKUP($B58&amp;$N58,'4 этап'!$A$13:$I$512,8,FALSE))</f>
        <v>195.4</v>
      </c>
      <c r="J58" s="32">
        <f>IF(ISERROR(VLOOKUP($B58&amp;$N58,'5 этап'!$A$13:$I$512,8,FALSE)),0,VLOOKUP($B58&amp;$N58,'5 этап'!$A$13:$I$512,8,FALSE))</f>
        <v>0</v>
      </c>
      <c r="K58" s="32">
        <f>IF(ISERROR(VLOOKUP($B58&amp;$N58,'6 этап'!$A$13:$I$512,8,FALSE)),0,VLOOKUP($B58&amp;$N58,'6 этап'!$A$13:$I$512,8,FALSE))</f>
        <v>159.1</v>
      </c>
      <c r="L58" s="32">
        <f>IF(ISERROR(VLOOKUP($B58&amp;$N58,'7 этап'!$A$13:$I$466,8,FALSE)),0,VLOOKUP($B58&amp;$N58,'7 этап'!$A$13:$I$466,8,FALSE))</f>
        <v>192.3</v>
      </c>
      <c r="M58" s="12">
        <f>LARGE(F58:K58,1)+LARGE(F58:K58,2)+LARGE(F58:K58,3)+LARGE(F58:K58,4)+L58</f>
        <v>849.09999999999991</v>
      </c>
      <c r="N58" s="14" t="s">
        <v>964</v>
      </c>
    </row>
    <row r="59" spans="1:14" x14ac:dyDescent="0.3">
      <c r="A59" s="35">
        <v>8</v>
      </c>
      <c r="B59" s="4" t="s">
        <v>69</v>
      </c>
      <c r="C59" s="4" t="s">
        <v>37</v>
      </c>
      <c r="D59" s="4">
        <v>2011</v>
      </c>
      <c r="E59" s="8">
        <f>COUNTIF(F59:L59,"&gt;0")</f>
        <v>7</v>
      </c>
      <c r="F59" s="32">
        <f>IF(ISERROR(VLOOKUP($B59&amp;$N59,'1 этап'!$A$13:$I$512,8,FALSE)),0,VLOOKUP($B59&amp;$N59,'1 этап'!$A$13:$I$512,8,FALSE))</f>
        <v>56.9</v>
      </c>
      <c r="G59" s="32">
        <f>IF(ISERROR(VLOOKUP($B59&amp;$N59,'2 этап'!$A$13:$I$512,8,FALSE)),0,VLOOKUP($B59&amp;$N59,'2 этап'!$A$13:$I$512,8,FALSE))</f>
        <v>138.9</v>
      </c>
      <c r="H59" s="32">
        <f>IF(ISERROR(VLOOKUP($B59&amp;$N59,'3 этап'!$A$13:$I$512,8,FALSE)),0,VLOOKUP($B59&amp;$N59,'3 этап'!$A$13:$I$512,8,FALSE))</f>
        <v>168.2</v>
      </c>
      <c r="I59" s="32">
        <f>IF(ISERROR(VLOOKUP($B59&amp;$N59,'4 этап'!$A$13:$I$512,8,FALSE)),0,VLOOKUP($B59&amp;$N59,'4 этап'!$A$13:$I$512,8,FALSE))</f>
        <v>185.4</v>
      </c>
      <c r="J59" s="32">
        <f>IF(ISERROR(VLOOKUP($B59&amp;$N59,'5 этап'!$A$13:$I$512,8,FALSE)),0,VLOOKUP($B59&amp;$N59,'5 этап'!$A$13:$I$512,8,FALSE))</f>
        <v>161.9</v>
      </c>
      <c r="K59" s="32">
        <f>IF(ISERROR(VLOOKUP($B59&amp;$N59,'6 этап'!$A$13:$I$512,8,FALSE)),0,VLOOKUP($B59&amp;$N59,'6 этап'!$A$13:$I$512,8,FALSE))</f>
        <v>134.69999999999999</v>
      </c>
      <c r="L59" s="32">
        <f>IF(ISERROR(VLOOKUP($B59&amp;$N59,'7 этап'!$A$13:$I$466,8,FALSE)),0,VLOOKUP($B59&amp;$N59,'7 этап'!$A$13:$I$466,8,FALSE))</f>
        <v>166.4</v>
      </c>
      <c r="M59" s="12">
        <f>LARGE(F59:K59,1)+LARGE(F59:K59,2)+LARGE(F59:K59,3)+LARGE(F59:K59,4)+L59</f>
        <v>820.8</v>
      </c>
      <c r="N59" s="14" t="s">
        <v>964</v>
      </c>
    </row>
    <row r="60" spans="1:14" x14ac:dyDescent="0.3">
      <c r="A60" s="35">
        <v>9</v>
      </c>
      <c r="B60" s="4" t="s">
        <v>71</v>
      </c>
      <c r="C60" s="4" t="s">
        <v>33</v>
      </c>
      <c r="D60" s="4">
        <v>2011</v>
      </c>
      <c r="E60" s="8">
        <f>COUNTIF(F60:L60,"&gt;0")</f>
        <v>7</v>
      </c>
      <c r="F60" s="32">
        <f>IF(ISERROR(VLOOKUP($B60&amp;$N60,'1 этап'!$A$13:$I$512,8,FALSE)),0,VLOOKUP($B60&amp;$N60,'1 этап'!$A$13:$I$512,8,FALSE))</f>
        <v>1</v>
      </c>
      <c r="G60" s="32">
        <f>IF(ISERROR(VLOOKUP($B60&amp;$N60,'2 этап'!$A$13:$I$512,8,FALSE)),0,VLOOKUP($B60&amp;$N60,'2 этап'!$A$13:$I$512,8,FALSE))</f>
        <v>128</v>
      </c>
      <c r="H60" s="32">
        <f>IF(ISERROR(VLOOKUP($B60&amp;$N60,'3 этап'!$A$13:$I$512,8,FALSE)),0,VLOOKUP($B60&amp;$N60,'3 этап'!$A$13:$I$512,8,FALSE))</f>
        <v>117.3</v>
      </c>
      <c r="I60" s="32">
        <f>IF(ISERROR(VLOOKUP($B60&amp;$N60,'4 этап'!$A$13:$I$512,8,FALSE)),0,VLOOKUP($B60&amp;$N60,'4 этап'!$A$13:$I$512,8,FALSE))</f>
        <v>1</v>
      </c>
      <c r="J60" s="32">
        <f>IF(ISERROR(VLOOKUP($B60&amp;$N60,'5 этап'!$A$13:$I$512,8,FALSE)),0,VLOOKUP($B60&amp;$N60,'5 этап'!$A$13:$I$512,8,FALSE))</f>
        <v>168.3</v>
      </c>
      <c r="K60" s="32">
        <f>IF(ISERROR(VLOOKUP($B60&amp;$N60,'6 этап'!$A$13:$I$512,8,FALSE)),0,VLOOKUP($B60&amp;$N60,'6 этап'!$A$13:$I$512,8,FALSE))</f>
        <v>173.8</v>
      </c>
      <c r="L60" s="32">
        <f>IF(ISERROR(VLOOKUP($B60&amp;$N60,'7 этап'!$A$13:$I$466,8,FALSE)),0,VLOOKUP($B60&amp;$N60,'7 этап'!$A$13:$I$466,8,FALSE))</f>
        <v>178.3</v>
      </c>
      <c r="M60" s="12">
        <f>LARGE(F60:K60,1)+LARGE(F60:K60,2)+LARGE(F60:K60,3)+LARGE(F60:K60,4)+L60</f>
        <v>765.7</v>
      </c>
      <c r="N60" s="14" t="s">
        <v>964</v>
      </c>
    </row>
    <row r="61" spans="1:14" x14ac:dyDescent="0.3">
      <c r="A61" s="35">
        <v>10</v>
      </c>
      <c r="B61" s="4" t="s">
        <v>60</v>
      </c>
      <c r="C61" s="4" t="s">
        <v>61</v>
      </c>
      <c r="D61" s="4">
        <v>2010</v>
      </c>
      <c r="E61" s="8">
        <f>COUNTIF(F61:L61,"&gt;0")</f>
        <v>7</v>
      </c>
      <c r="F61" s="32">
        <f>IF(ISERROR(VLOOKUP($B61&amp;$N61,'1 этап'!$A$13:$I$512,8,FALSE)),0,VLOOKUP($B61&amp;$N61,'1 этап'!$A$13:$I$512,8,FALSE))</f>
        <v>0.01</v>
      </c>
      <c r="G61" s="32">
        <f>IF(ISERROR(VLOOKUP($B61&amp;$N61,'2 этап'!$A$13:$I$512,8,FALSE)),0,VLOOKUP($B61&amp;$N61,'2 этап'!$A$13:$I$512,8,FALSE))</f>
        <v>159.9</v>
      </c>
      <c r="H61" s="32">
        <f>IF(ISERROR(VLOOKUP($B61&amp;$N61,'3 этап'!$A$13:$I$512,8,FALSE)),0,VLOOKUP($B61&amp;$N61,'3 этап'!$A$13:$I$512,8,FALSE))</f>
        <v>99</v>
      </c>
      <c r="I61" s="32">
        <f>IF(ISERROR(VLOOKUP($B61&amp;$N61,'4 этап'!$A$13:$I$512,8,FALSE)),0,VLOOKUP($B61&amp;$N61,'4 этап'!$A$13:$I$512,8,FALSE))</f>
        <v>53.6</v>
      </c>
      <c r="J61" s="32">
        <f>IF(ISERROR(VLOOKUP($B61&amp;$N61,'5 этап'!$A$13:$I$512,8,FALSE)),0,VLOOKUP($B61&amp;$N61,'5 этап'!$A$13:$I$512,8,FALSE))</f>
        <v>135.9</v>
      </c>
      <c r="K61" s="32">
        <f>IF(ISERROR(VLOOKUP($B61&amp;$N61,'6 этап'!$A$13:$I$512,8,FALSE)),0,VLOOKUP($B61&amp;$N61,'6 этап'!$A$13:$I$512,8,FALSE))</f>
        <v>144.19999999999999</v>
      </c>
      <c r="L61" s="32">
        <f>IF(ISERROR(VLOOKUP($B61&amp;$N61,'7 этап'!$A$13:$I$466,8,FALSE)),0,VLOOKUP($B61&amp;$N61,'7 этап'!$A$13:$I$466,8,FALSE))</f>
        <v>137.19999999999999</v>
      </c>
      <c r="M61" s="12">
        <f>LARGE(F61:K61,1)+LARGE(F61:K61,2)+LARGE(F61:K61,3)+LARGE(F61:K61,4)+L61</f>
        <v>676.2</v>
      </c>
      <c r="N61" s="14" t="s">
        <v>964</v>
      </c>
    </row>
    <row r="62" spans="1:14" x14ac:dyDescent="0.3">
      <c r="A62" s="35">
        <v>11</v>
      </c>
      <c r="B62" s="4" t="s">
        <v>64</v>
      </c>
      <c r="C62" s="4" t="s">
        <v>42</v>
      </c>
      <c r="D62" s="4">
        <v>2010</v>
      </c>
      <c r="E62" s="8">
        <f>COUNTIF(F62:L62,"&gt;0")</f>
        <v>6</v>
      </c>
      <c r="F62" s="32">
        <f>IF(ISERROR(VLOOKUP($B62&amp;$N62,'1 этап'!$A$13:$I$512,8,FALSE)),0,VLOOKUP($B62&amp;$N62,'1 этап'!$A$13:$I$512,8,FALSE))</f>
        <v>149.1</v>
      </c>
      <c r="G62" s="32">
        <f>IF(ISERROR(VLOOKUP($B62&amp;$N62,'2 этап'!$A$13:$I$512,8,FALSE)),0,VLOOKUP($B62&amp;$N62,'2 этап'!$A$13:$I$512,8,FALSE))</f>
        <v>153.6</v>
      </c>
      <c r="H62" s="32">
        <f>IF(ISERROR(VLOOKUP($B62&amp;$N62,'3 этап'!$A$13:$I$512,8,FALSE)),0,VLOOKUP($B62&amp;$N62,'3 этап'!$A$13:$I$512,8,FALSE))</f>
        <v>178.2</v>
      </c>
      <c r="I62" s="32">
        <f>IF(ISERROR(VLOOKUP($B62&amp;$N62,'4 этап'!$A$13:$I$512,8,FALSE)),0,VLOOKUP($B62&amp;$N62,'4 этап'!$A$13:$I$512,8,FALSE))</f>
        <v>178.7</v>
      </c>
      <c r="J62" s="32">
        <f>IF(ISERROR(VLOOKUP($B62&amp;$N62,'5 этап'!$A$13:$I$512,8,FALSE)),0,VLOOKUP($B62&amp;$N62,'5 этап'!$A$13:$I$512,8,FALSE))</f>
        <v>131.30000000000001</v>
      </c>
      <c r="K62" s="32">
        <f>IF(ISERROR(VLOOKUP($B62&amp;$N62,'6 этап'!$A$13:$I$512,8,FALSE)),0,VLOOKUP($B62&amp;$N62,'6 этап'!$A$13:$I$512,8,FALSE))</f>
        <v>160.5</v>
      </c>
      <c r="L62" s="32">
        <f>IF(ISERROR(VLOOKUP($B62&amp;$N62,'7 этап'!$A$13:$I$466,8,FALSE)),0,VLOOKUP($B62&amp;$N62,'7 этап'!$A$13:$I$466,8,FALSE))</f>
        <v>0</v>
      </c>
      <c r="M62" s="12">
        <f>LARGE(F62:K62,1)+LARGE(F62:K62,2)+LARGE(F62:K62,3)+LARGE(F62:K62,4)+L62</f>
        <v>671</v>
      </c>
      <c r="N62" s="14" t="s">
        <v>964</v>
      </c>
    </row>
    <row r="63" spans="1:14" x14ac:dyDescent="0.3">
      <c r="A63" s="35">
        <v>12</v>
      </c>
      <c r="B63" s="4" t="s">
        <v>55</v>
      </c>
      <c r="C63" s="4" t="s">
        <v>48</v>
      </c>
      <c r="D63" s="4">
        <v>2011</v>
      </c>
      <c r="E63" s="8">
        <f>COUNTIF(F63:L63,"&gt;0")</f>
        <v>5</v>
      </c>
      <c r="F63" s="32">
        <f>IF(ISERROR(VLOOKUP($B63&amp;$N63,'1 этап'!$A$13:$I$512,8,FALSE)),0,VLOOKUP($B63&amp;$N63,'1 этап'!$A$13:$I$512,8,FALSE))</f>
        <v>139.69999999999999</v>
      </c>
      <c r="G63" s="32">
        <f>IF(ISERROR(VLOOKUP($B63&amp;$N63,'2 этап'!$A$13:$I$512,8,FALSE)),0,VLOOKUP($B63&amp;$N63,'2 этап'!$A$13:$I$512,8,FALSE))</f>
        <v>176.9</v>
      </c>
      <c r="H63" s="32">
        <f>IF(ISERROR(VLOOKUP($B63&amp;$N63,'3 этап'!$A$13:$I$512,8,FALSE)),0,VLOOKUP($B63&amp;$N63,'3 этап'!$A$13:$I$512,8,FALSE))</f>
        <v>191.3</v>
      </c>
      <c r="I63" s="32">
        <f>IF(ISERROR(VLOOKUP($B63&amp;$N63,'4 этап'!$A$13:$I$512,8,FALSE)),0,VLOOKUP($B63&amp;$N63,'4 этап'!$A$13:$I$512,8,FALSE))</f>
        <v>155.4</v>
      </c>
      <c r="J63" s="32">
        <f>IF(ISERROR(VLOOKUP($B63&amp;$N63,'5 этап'!$A$13:$I$512,8,FALSE)),0,VLOOKUP($B63&amp;$N63,'5 этап'!$A$13:$I$512,8,FALSE))</f>
        <v>132</v>
      </c>
      <c r="K63" s="32">
        <f>IF(ISERROR(VLOOKUP($B63&amp;$N63,'6 этап'!$A$13:$I$512,8,FALSE)),0,VLOOKUP($B63&amp;$N63,'6 этап'!$A$13:$I$512,8,FALSE))</f>
        <v>0</v>
      </c>
      <c r="L63" s="32">
        <f>IF(ISERROR(VLOOKUP($B63&amp;$N63,'7 этап'!$A$13:$I$466,8,FALSE)),0,VLOOKUP($B63&amp;$N63,'7 этап'!$A$13:$I$466,8,FALSE))</f>
        <v>0</v>
      </c>
      <c r="M63" s="12">
        <f>LARGE(F63:K63,1)+LARGE(F63:K63,2)+LARGE(F63:K63,3)+LARGE(F63:K63,4)+L63</f>
        <v>663.3</v>
      </c>
      <c r="N63" s="14" t="s">
        <v>964</v>
      </c>
    </row>
    <row r="64" spans="1:14" x14ac:dyDescent="0.3">
      <c r="A64" s="35">
        <v>13</v>
      </c>
      <c r="B64" s="4" t="s">
        <v>67</v>
      </c>
      <c r="C64" s="4" t="s">
        <v>35</v>
      </c>
      <c r="D64" s="4">
        <v>2011</v>
      </c>
      <c r="E64" s="8">
        <f>COUNTIF(F64:L64,"&gt;0")</f>
        <v>7</v>
      </c>
      <c r="F64" s="32">
        <f>IF(ISERROR(VLOOKUP($B64&amp;$N64,'1 этап'!$A$13:$I$512,8,FALSE)),0,VLOOKUP($B64&amp;$N64,'1 этап'!$A$13:$I$512,8,FALSE))</f>
        <v>32.200000000000003</v>
      </c>
      <c r="G64" s="32">
        <f>IF(ISERROR(VLOOKUP($B64&amp;$N64,'2 этап'!$A$13:$I$512,8,FALSE)),0,VLOOKUP($B64&amp;$N64,'2 этап'!$A$13:$I$512,8,FALSE))</f>
        <v>147.1</v>
      </c>
      <c r="H64" s="32">
        <f>IF(ISERROR(VLOOKUP($B64&amp;$N64,'3 этап'!$A$13:$I$512,8,FALSE)),0,VLOOKUP($B64&amp;$N64,'3 этап'!$A$13:$I$512,8,FALSE))</f>
        <v>1</v>
      </c>
      <c r="I64" s="32">
        <f>IF(ISERROR(VLOOKUP($B64&amp;$N64,'4 этап'!$A$13:$I$512,8,FALSE)),0,VLOOKUP($B64&amp;$N64,'4 этап'!$A$13:$I$512,8,FALSE))</f>
        <v>84.7</v>
      </c>
      <c r="J64" s="32">
        <f>IF(ISERROR(VLOOKUP($B64&amp;$N64,'5 этап'!$A$13:$I$512,8,FALSE)),0,VLOOKUP($B64&amp;$N64,'5 этап'!$A$13:$I$512,8,FALSE))</f>
        <v>120.5</v>
      </c>
      <c r="K64" s="32">
        <f>IF(ISERROR(VLOOKUP($B64&amp;$N64,'6 этап'!$A$13:$I$512,8,FALSE)),0,VLOOKUP($B64&amp;$N64,'6 этап'!$A$13:$I$512,8,FALSE))</f>
        <v>145.80000000000001</v>
      </c>
      <c r="L64" s="32">
        <f>IF(ISERROR(VLOOKUP($B64&amp;$N64,'7 этап'!$A$13:$I$466,8,FALSE)),0,VLOOKUP($B64&amp;$N64,'7 этап'!$A$13:$I$466,8,FALSE))</f>
        <v>151.30000000000001</v>
      </c>
      <c r="M64" s="12">
        <f>LARGE(F64:K64,1)+LARGE(F64:K64,2)+LARGE(F64:K64,3)+LARGE(F64:K64,4)+L64</f>
        <v>649.4</v>
      </c>
      <c r="N64" s="14" t="s">
        <v>964</v>
      </c>
    </row>
    <row r="65" spans="1:14" x14ac:dyDescent="0.3">
      <c r="A65" s="35">
        <v>14</v>
      </c>
      <c r="B65" s="4" t="s">
        <v>63</v>
      </c>
      <c r="C65" s="4" t="s">
        <v>58</v>
      </c>
      <c r="D65" s="4">
        <v>2011</v>
      </c>
      <c r="E65" s="8">
        <f>COUNTIF(F65:L65,"&gt;0")</f>
        <v>6</v>
      </c>
      <c r="F65" s="32">
        <f>IF(ISERROR(VLOOKUP($B65&amp;$N65,'1 этап'!$A$13:$I$512,8,FALSE)),0,VLOOKUP($B65&amp;$N65,'1 этап'!$A$13:$I$512,8,FALSE))</f>
        <v>1</v>
      </c>
      <c r="G65" s="32">
        <f>IF(ISERROR(VLOOKUP($B65&amp;$N65,'2 этап'!$A$13:$I$512,8,FALSE)),0,VLOOKUP($B65&amp;$N65,'2 этап'!$A$13:$I$512,8,FALSE))</f>
        <v>155.80000000000001</v>
      </c>
      <c r="H65" s="32">
        <f>IF(ISERROR(VLOOKUP($B65&amp;$N65,'3 этап'!$A$13:$I$512,8,FALSE)),0,VLOOKUP($B65&amp;$N65,'3 этап'!$A$13:$I$512,8,FALSE))</f>
        <v>81.5</v>
      </c>
      <c r="I65" s="32">
        <f>IF(ISERROR(VLOOKUP($B65&amp;$N65,'4 этап'!$A$13:$I$512,8,FALSE)),0,VLOOKUP($B65&amp;$N65,'4 этап'!$A$13:$I$512,8,FALSE))</f>
        <v>0</v>
      </c>
      <c r="J65" s="32">
        <f>IF(ISERROR(VLOOKUP($B65&amp;$N65,'5 этап'!$A$13:$I$512,8,FALSE)),0,VLOOKUP($B65&amp;$N65,'5 этап'!$A$13:$I$512,8,FALSE))</f>
        <v>133.19999999999999</v>
      </c>
      <c r="K65" s="32">
        <f>IF(ISERROR(VLOOKUP($B65&amp;$N65,'6 этап'!$A$13:$I$512,8,FALSE)),0,VLOOKUP($B65&amp;$N65,'6 этап'!$A$13:$I$512,8,FALSE))</f>
        <v>132.6</v>
      </c>
      <c r="L65" s="32">
        <f>IF(ISERROR(VLOOKUP($B65&amp;$N65,'7 этап'!$A$13:$I$466,8,FALSE)),0,VLOOKUP($B65&amp;$N65,'7 этап'!$A$13:$I$466,8,FALSE))</f>
        <v>95</v>
      </c>
      <c r="M65" s="12">
        <f>LARGE(F65:K65,1)+LARGE(F65:K65,2)+LARGE(F65:K65,3)+LARGE(F65:K65,4)+L65</f>
        <v>598.1</v>
      </c>
      <c r="N65" s="14" t="s">
        <v>964</v>
      </c>
    </row>
    <row r="66" spans="1:14" x14ac:dyDescent="0.3">
      <c r="A66" s="35">
        <v>15</v>
      </c>
      <c r="B66" s="4" t="s">
        <v>77</v>
      </c>
      <c r="C66" s="4" t="s">
        <v>33</v>
      </c>
      <c r="D66" s="4">
        <v>2011</v>
      </c>
      <c r="E66" s="8">
        <f>COUNTIF(F66:L66,"&gt;0")</f>
        <v>6</v>
      </c>
      <c r="F66" s="32">
        <f>IF(ISERROR(VLOOKUP($B66&amp;$N66,'1 этап'!$A$13:$I$512,8,FALSE)),0,VLOOKUP($B66&amp;$N66,'1 этап'!$A$13:$I$512,8,FALSE))</f>
        <v>1</v>
      </c>
      <c r="G66" s="32">
        <f>IF(ISERROR(VLOOKUP($B66&amp;$N66,'2 этап'!$A$13:$I$512,8,FALSE)),0,VLOOKUP($B66&amp;$N66,'2 этап'!$A$13:$I$512,8,FALSE))</f>
        <v>105.5</v>
      </c>
      <c r="H66" s="32">
        <f>IF(ISERROR(VLOOKUP($B66&amp;$N66,'3 этап'!$A$13:$I$512,8,FALSE)),0,VLOOKUP($B66&amp;$N66,'3 этап'!$A$13:$I$512,8,FALSE))</f>
        <v>141.30000000000001</v>
      </c>
      <c r="I66" s="32">
        <f>IF(ISERROR(VLOOKUP($B66&amp;$N66,'4 этап'!$A$13:$I$512,8,FALSE)),0,VLOOKUP($B66&amp;$N66,'4 этап'!$A$13:$I$512,8,FALSE))</f>
        <v>166.8</v>
      </c>
      <c r="J66" s="32">
        <f>IF(ISERROR(VLOOKUP($B66&amp;$N66,'5 этап'!$A$13:$I$512,8,FALSE)),0,VLOOKUP($B66&amp;$N66,'5 этап'!$A$13:$I$512,8,FALSE))</f>
        <v>116.9</v>
      </c>
      <c r="K66" s="32">
        <f>IF(ISERROR(VLOOKUP($B66&amp;$N66,'6 этап'!$A$13:$I$512,8,FALSE)),0,VLOOKUP($B66&amp;$N66,'6 этап'!$A$13:$I$512,8,FALSE))</f>
        <v>151.4</v>
      </c>
      <c r="L66" s="32">
        <f>IF(ISERROR(VLOOKUP($B66&amp;$N66,'7 этап'!$A$13:$I$466,8,FALSE)),0,VLOOKUP($B66&amp;$N66,'7 этап'!$A$13:$I$466,8,FALSE))</f>
        <v>0</v>
      </c>
      <c r="M66" s="12">
        <f>LARGE(F66:K66,1)+LARGE(F66:K66,2)+LARGE(F66:K66,3)+LARGE(F66:K66,4)+L66</f>
        <v>576.40000000000009</v>
      </c>
      <c r="N66" s="14" t="s">
        <v>964</v>
      </c>
    </row>
    <row r="67" spans="1:14" x14ac:dyDescent="0.3">
      <c r="A67" s="35">
        <v>16</v>
      </c>
      <c r="B67" s="4" t="s">
        <v>73</v>
      </c>
      <c r="C67" s="4" t="s">
        <v>44</v>
      </c>
      <c r="D67" s="4">
        <v>2011</v>
      </c>
      <c r="E67" s="8">
        <f>COUNTIF(F67:L67,"&gt;0")</f>
        <v>6</v>
      </c>
      <c r="F67" s="32">
        <f>IF(ISERROR(VLOOKUP($B67&amp;$N67,'1 этап'!$A$13:$I$512,8,FALSE)),0,VLOOKUP($B67&amp;$N67,'1 этап'!$A$13:$I$512,8,FALSE))</f>
        <v>1</v>
      </c>
      <c r="G67" s="32">
        <f>IF(ISERROR(VLOOKUP($B67&amp;$N67,'2 этап'!$A$13:$I$512,8,FALSE)),0,VLOOKUP($B67&amp;$N67,'2 этап'!$A$13:$I$512,8,FALSE))</f>
        <v>118.7</v>
      </c>
      <c r="H67" s="32">
        <f>IF(ISERROR(VLOOKUP($B67&amp;$N67,'3 этап'!$A$13:$I$512,8,FALSE)),0,VLOOKUP($B67&amp;$N67,'3 этап'!$A$13:$I$512,8,FALSE))</f>
        <v>137</v>
      </c>
      <c r="I67" s="32">
        <f>IF(ISERROR(VLOOKUP($B67&amp;$N67,'4 этап'!$A$13:$I$512,8,FALSE)),0,VLOOKUP($B67&amp;$N67,'4 этап'!$A$13:$I$512,8,FALSE))</f>
        <v>59.1</v>
      </c>
      <c r="J67" s="32">
        <f>IF(ISERROR(VLOOKUP($B67&amp;$N67,'5 этап'!$A$13:$I$512,8,FALSE)),0,VLOOKUP($B67&amp;$N67,'5 этап'!$A$13:$I$512,8,FALSE))</f>
        <v>152.69999999999999</v>
      </c>
      <c r="K67" s="32">
        <f>IF(ISERROR(VLOOKUP($B67&amp;$N67,'6 этап'!$A$13:$I$512,8,FALSE)),0,VLOOKUP($B67&amp;$N67,'6 этап'!$A$13:$I$512,8,FALSE))</f>
        <v>148.6</v>
      </c>
      <c r="L67" s="32">
        <f>IF(ISERROR(VLOOKUP($B67&amp;$N67,'7 этап'!$A$13:$I$466,8,FALSE)),0,VLOOKUP($B67&amp;$N67,'7 этап'!$A$13:$I$466,8,FALSE))</f>
        <v>0</v>
      </c>
      <c r="M67" s="12">
        <f>LARGE(F67:K67,1)+LARGE(F67:K67,2)+LARGE(F67:K67,3)+LARGE(F67:K67,4)+L67</f>
        <v>557</v>
      </c>
      <c r="N67" s="14" t="s">
        <v>964</v>
      </c>
    </row>
    <row r="68" spans="1:14" x14ac:dyDescent="0.3">
      <c r="A68" s="35">
        <v>17</v>
      </c>
      <c r="B68" s="4" t="s">
        <v>66</v>
      </c>
      <c r="C68" s="4" t="s">
        <v>58</v>
      </c>
      <c r="D68" s="4">
        <v>2010</v>
      </c>
      <c r="E68" s="8">
        <f>COUNTIF(F68:L68,"&gt;0")</f>
        <v>5</v>
      </c>
      <c r="F68" s="32">
        <f>IF(ISERROR(VLOOKUP($B68&amp;$N68,'1 этап'!$A$13:$I$512,8,FALSE)),0,VLOOKUP($B68&amp;$N68,'1 этап'!$A$13:$I$512,8,FALSE))</f>
        <v>97.4</v>
      </c>
      <c r="G68" s="32">
        <f>IF(ISERROR(VLOOKUP($B68&amp;$N68,'2 этап'!$A$13:$I$512,8,FALSE)),0,VLOOKUP($B68&amp;$N68,'2 этап'!$A$13:$I$512,8,FALSE))</f>
        <v>148.69999999999999</v>
      </c>
      <c r="H68" s="32">
        <f>IF(ISERROR(VLOOKUP($B68&amp;$N68,'3 этап'!$A$13:$I$512,8,FALSE)),0,VLOOKUP($B68&amp;$N68,'3 этап'!$A$13:$I$512,8,FALSE))</f>
        <v>117.6</v>
      </c>
      <c r="I68" s="32">
        <f>IF(ISERROR(VLOOKUP($B68&amp;$N68,'4 этап'!$A$13:$I$512,8,FALSE)),0,VLOOKUP($B68&amp;$N68,'4 этап'!$A$13:$I$512,8,FALSE))</f>
        <v>0</v>
      </c>
      <c r="J68" s="32">
        <f>IF(ISERROR(VLOOKUP($B68&amp;$N68,'5 этап'!$A$13:$I$512,8,FALSE)),0,VLOOKUP($B68&amp;$N68,'5 этап'!$A$13:$I$512,8,FALSE))</f>
        <v>0.01</v>
      </c>
      <c r="K68" s="32">
        <f>IF(ISERROR(VLOOKUP($B68&amp;$N68,'6 этап'!$A$13:$I$512,8,FALSE)),0,VLOOKUP($B68&amp;$N68,'6 этап'!$A$13:$I$512,8,FALSE))</f>
        <v>135.30000000000001</v>
      </c>
      <c r="L68" s="32">
        <f>IF(ISERROR(VLOOKUP($B68&amp;$N68,'7 этап'!$A$13:$I$466,8,FALSE)),0,VLOOKUP($B68&amp;$N68,'7 этап'!$A$13:$I$466,8,FALSE))</f>
        <v>0</v>
      </c>
      <c r="M68" s="12">
        <f>LARGE(F68:K68,1)+LARGE(F68:K68,2)+LARGE(F68:K68,3)+LARGE(F68:K68,4)+L68</f>
        <v>499</v>
      </c>
      <c r="N68" s="14" t="s">
        <v>964</v>
      </c>
    </row>
    <row r="69" spans="1:14" x14ac:dyDescent="0.3">
      <c r="A69" s="35">
        <v>18</v>
      </c>
      <c r="B69" s="4" t="s">
        <v>81</v>
      </c>
      <c r="C69" s="4" t="s">
        <v>44</v>
      </c>
      <c r="D69" s="4">
        <v>2010</v>
      </c>
      <c r="E69" s="8">
        <f>COUNTIF(F69:L69,"&gt;0")</f>
        <v>7</v>
      </c>
      <c r="F69" s="32">
        <f>IF(ISERROR(VLOOKUP($B69&amp;$N69,'1 этап'!$A$13:$I$512,8,FALSE)),0,VLOOKUP($B69&amp;$N69,'1 этап'!$A$13:$I$512,8,FALSE))</f>
        <v>1</v>
      </c>
      <c r="G69" s="32">
        <f>IF(ISERROR(VLOOKUP($B69&amp;$N69,'2 этап'!$A$13:$I$512,8,FALSE)),0,VLOOKUP($B69&amp;$N69,'2 этап'!$A$13:$I$512,8,FALSE))</f>
        <v>45.2</v>
      </c>
      <c r="H69" s="32">
        <f>IF(ISERROR(VLOOKUP($B69&amp;$N69,'3 этап'!$A$13:$I$512,8,FALSE)),0,VLOOKUP($B69&amp;$N69,'3 этап'!$A$13:$I$512,8,FALSE))</f>
        <v>105.2</v>
      </c>
      <c r="I69" s="32">
        <f>IF(ISERROR(VLOOKUP($B69&amp;$N69,'4 этап'!$A$13:$I$512,8,FALSE)),0,VLOOKUP($B69&amp;$N69,'4 этап'!$A$13:$I$512,8,FALSE))</f>
        <v>106.4</v>
      </c>
      <c r="J69" s="32">
        <f>IF(ISERROR(VLOOKUP($B69&amp;$N69,'5 этап'!$A$13:$I$512,8,FALSE)),0,VLOOKUP($B69&amp;$N69,'5 этап'!$A$13:$I$512,8,FALSE))</f>
        <v>89.3</v>
      </c>
      <c r="K69" s="32">
        <f>IF(ISERROR(VLOOKUP($B69&amp;$N69,'6 этап'!$A$13:$I$512,8,FALSE)),0,VLOOKUP($B69&amp;$N69,'6 этап'!$A$13:$I$512,8,FALSE))</f>
        <v>95.8</v>
      </c>
      <c r="L69" s="32">
        <f>IF(ISERROR(VLOOKUP($B69&amp;$N69,'7 этап'!$A$13:$I$466,8,FALSE)),0,VLOOKUP($B69&amp;$N69,'7 этап'!$A$13:$I$466,8,FALSE))</f>
        <v>92.6</v>
      </c>
      <c r="M69" s="12">
        <f>LARGE(F69:K69,1)+LARGE(F69:K69,2)+LARGE(F69:K69,3)+LARGE(F69:K69,4)+L69</f>
        <v>489.30000000000007</v>
      </c>
      <c r="N69" s="14" t="s">
        <v>964</v>
      </c>
    </row>
    <row r="70" spans="1:14" x14ac:dyDescent="0.3">
      <c r="A70" s="35">
        <v>19</v>
      </c>
      <c r="B70" s="4" t="s">
        <v>72</v>
      </c>
      <c r="C70" s="4" t="s">
        <v>46</v>
      </c>
      <c r="D70" s="4">
        <v>2011</v>
      </c>
      <c r="E70" s="8">
        <f>COUNTIF(F70:L70,"&gt;0")</f>
        <v>5</v>
      </c>
      <c r="F70" s="32">
        <f>IF(ISERROR(VLOOKUP($B70&amp;$N70,'1 этап'!$A$13:$I$512,8,FALSE)),0,VLOOKUP($B70&amp;$N70,'1 этап'!$A$13:$I$512,8,FALSE))</f>
        <v>0.01</v>
      </c>
      <c r="G70" s="32">
        <f>IF(ISERROR(VLOOKUP($B70&amp;$N70,'2 этап'!$A$13:$I$512,8,FALSE)),0,VLOOKUP($B70&amp;$N70,'2 этап'!$A$13:$I$512,8,FALSE))</f>
        <v>120</v>
      </c>
      <c r="H70" s="32">
        <f>IF(ISERROR(VLOOKUP($B70&amp;$N70,'3 этап'!$A$13:$I$512,8,FALSE)),0,VLOOKUP($B70&amp;$N70,'3 этап'!$A$13:$I$512,8,FALSE))</f>
        <v>56</v>
      </c>
      <c r="I70" s="32">
        <f>IF(ISERROR(VLOOKUP($B70&amp;$N70,'4 этап'!$A$13:$I$512,8,FALSE)),0,VLOOKUP($B70&amp;$N70,'4 этап'!$A$13:$I$512,8,FALSE))</f>
        <v>122.1</v>
      </c>
      <c r="J70" s="32">
        <f>IF(ISERROR(VLOOKUP($B70&amp;$N70,'5 этап'!$A$13:$I$512,8,FALSE)),0,VLOOKUP($B70&amp;$N70,'5 этап'!$A$13:$I$512,8,FALSE))</f>
        <v>0</v>
      </c>
      <c r="K70" s="32">
        <f>IF(ISERROR(VLOOKUP($B70&amp;$N70,'6 этап'!$A$13:$I$512,8,FALSE)),0,VLOOKUP($B70&amp;$N70,'6 этап'!$A$13:$I$512,8,FALSE))</f>
        <v>0</v>
      </c>
      <c r="L70" s="32">
        <f>IF(ISERROR(VLOOKUP($B70&amp;$N70,'7 этап'!$A$13:$I$466,8,FALSE)),0,VLOOKUP($B70&amp;$N70,'7 этап'!$A$13:$I$466,8,FALSE))</f>
        <v>160.4</v>
      </c>
      <c r="M70" s="12">
        <f>LARGE(F70:K70,1)+LARGE(F70:K70,2)+LARGE(F70:K70,3)+LARGE(F70:K70,4)+L70</f>
        <v>458.51</v>
      </c>
      <c r="N70" s="14" t="s">
        <v>964</v>
      </c>
    </row>
    <row r="71" spans="1:14" x14ac:dyDescent="0.3">
      <c r="A71" s="35">
        <v>20</v>
      </c>
      <c r="B71" s="4" t="s">
        <v>433</v>
      </c>
      <c r="C71" s="4" t="s">
        <v>44</v>
      </c>
      <c r="D71" s="4">
        <v>2010</v>
      </c>
      <c r="E71" s="8">
        <f>COUNTIF(F71:L71,"&gt;0")</f>
        <v>5</v>
      </c>
      <c r="F71" s="32">
        <f>IF(ISERROR(VLOOKUP($B71&amp;$N71,'1 этап'!$A$13:$I$512,8,FALSE)),0,VLOOKUP($B71&amp;$N71,'1 этап'!$A$13:$I$512,8,FALSE))</f>
        <v>0.01</v>
      </c>
      <c r="G71" s="32">
        <f>IF(ISERROR(VLOOKUP($B71&amp;$N71,'2 этап'!$A$13:$I$512,8,FALSE)),0,VLOOKUP($B71&amp;$N71,'2 этап'!$A$13:$I$512,8,FALSE))</f>
        <v>0</v>
      </c>
      <c r="H71" s="32">
        <f>IF(ISERROR(VLOOKUP($B71&amp;$N71,'3 этап'!$A$13:$I$512,8,FALSE)),0,VLOOKUP($B71&amp;$N71,'3 этап'!$A$13:$I$512,8,FALSE))</f>
        <v>89.5</v>
      </c>
      <c r="I71" s="32">
        <f>IF(ISERROR(VLOOKUP($B71&amp;$N71,'4 этап'!$A$13:$I$512,8,FALSE)),0,VLOOKUP($B71&amp;$N71,'4 этап'!$A$13:$I$512,8,FALSE))</f>
        <v>107.8</v>
      </c>
      <c r="J71" s="32">
        <f>IF(ISERROR(VLOOKUP($B71&amp;$N71,'5 этап'!$A$13:$I$512,8,FALSE)),0,VLOOKUP($B71&amp;$N71,'5 этап'!$A$13:$I$512,8,FALSE))</f>
        <v>0</v>
      </c>
      <c r="K71" s="32">
        <f>IF(ISERROR(VLOOKUP($B71&amp;$N71,'6 этап'!$A$13:$I$512,8,FALSE)),0,VLOOKUP($B71&amp;$N71,'6 этап'!$A$13:$I$512,8,FALSE))</f>
        <v>84.7</v>
      </c>
      <c r="L71" s="32">
        <f>IF(ISERROR(VLOOKUP($B71&amp;$N71,'7 этап'!$A$13:$I$466,8,FALSE)),0,VLOOKUP($B71&amp;$N71,'7 этап'!$A$13:$I$466,8,FALSE))</f>
        <v>153</v>
      </c>
      <c r="M71" s="12">
        <f>LARGE(F71:K71,1)+LARGE(F71:K71,2)+LARGE(F71:K71,3)+LARGE(F71:K71,4)+L71</f>
        <v>435.01</v>
      </c>
      <c r="N71" s="14" t="s">
        <v>964</v>
      </c>
    </row>
    <row r="72" spans="1:14" x14ac:dyDescent="0.3">
      <c r="A72" s="35">
        <v>21</v>
      </c>
      <c r="B72" s="4" t="s">
        <v>78</v>
      </c>
      <c r="C72" s="4" t="s">
        <v>58</v>
      </c>
      <c r="D72" s="4">
        <v>2011</v>
      </c>
      <c r="E72" s="8">
        <f>COUNTIF(F72:L72,"&gt;0")</f>
        <v>4</v>
      </c>
      <c r="F72" s="32">
        <f>IF(ISERROR(VLOOKUP($B72&amp;$N72,'1 этап'!$A$13:$I$512,8,FALSE)),0,VLOOKUP($B72&amp;$N72,'1 этап'!$A$13:$I$512,8,FALSE))</f>
        <v>1</v>
      </c>
      <c r="G72" s="32">
        <f>IF(ISERROR(VLOOKUP($B72&amp;$N72,'2 этап'!$A$13:$I$512,8,FALSE)),0,VLOOKUP($B72&amp;$N72,'2 этап'!$A$13:$I$512,8,FALSE))</f>
        <v>102.5</v>
      </c>
      <c r="H72" s="32">
        <f>IF(ISERROR(VLOOKUP($B72&amp;$N72,'3 этап'!$A$13:$I$512,8,FALSE)),0,VLOOKUP($B72&amp;$N72,'3 этап'!$A$13:$I$512,8,FALSE))</f>
        <v>0</v>
      </c>
      <c r="I72" s="32">
        <f>IF(ISERROR(VLOOKUP($B72&amp;$N72,'4 этап'!$A$13:$I$512,8,FALSE)),0,VLOOKUP($B72&amp;$N72,'4 этап'!$A$13:$I$512,8,FALSE))</f>
        <v>0</v>
      </c>
      <c r="J72" s="32">
        <f>IF(ISERROR(VLOOKUP($B72&amp;$N72,'5 этап'!$A$13:$I$512,8,FALSE)),0,VLOOKUP($B72&amp;$N72,'5 этап'!$A$13:$I$512,8,FALSE))</f>
        <v>0</v>
      </c>
      <c r="K72" s="32">
        <f>IF(ISERROR(VLOOKUP($B72&amp;$N72,'6 этап'!$A$13:$I$512,8,FALSE)),0,VLOOKUP($B72&amp;$N72,'6 этап'!$A$13:$I$512,8,FALSE))</f>
        <v>111.6</v>
      </c>
      <c r="L72" s="32">
        <f>IF(ISERROR(VLOOKUP($B72&amp;$N72,'7 этап'!$A$13:$I$466,8,FALSE)),0,VLOOKUP($B72&amp;$N72,'7 этап'!$A$13:$I$466,8,FALSE))</f>
        <v>112.7</v>
      </c>
      <c r="M72" s="12">
        <f>LARGE(F72:K72,1)+LARGE(F72:K72,2)+LARGE(F72:K72,3)+LARGE(F72:K72,4)+L72</f>
        <v>327.8</v>
      </c>
      <c r="N72" s="14" t="s">
        <v>964</v>
      </c>
    </row>
    <row r="73" spans="1:14" x14ac:dyDescent="0.3">
      <c r="A73" s="35">
        <v>22</v>
      </c>
      <c r="B73" s="4" t="s">
        <v>653</v>
      </c>
      <c r="C73" s="4" t="s">
        <v>46</v>
      </c>
      <c r="D73" s="4">
        <v>2010</v>
      </c>
      <c r="E73" s="8">
        <f>COUNTIF(F73:L73,"&gt;0")</f>
        <v>2</v>
      </c>
      <c r="F73" s="32">
        <f>IF(ISERROR(VLOOKUP($B73&amp;$N73,'1 этап'!$A$13:$I$512,8,FALSE)),0,VLOOKUP($B73&amp;$N73,'1 этап'!$A$13:$I$512,8,FALSE))</f>
        <v>0</v>
      </c>
      <c r="G73" s="32">
        <f>IF(ISERROR(VLOOKUP($B73&amp;$N73,'2 этап'!$A$13:$I$512,8,FALSE)),0,VLOOKUP($B73&amp;$N73,'2 этап'!$A$13:$I$512,8,FALSE))</f>
        <v>0</v>
      </c>
      <c r="H73" s="32">
        <f>IF(ISERROR(VLOOKUP($B73&amp;$N73,'3 этап'!$A$13:$I$512,8,FALSE)),0,VLOOKUP($B73&amp;$N73,'3 этап'!$A$13:$I$512,8,FALSE))</f>
        <v>132.1</v>
      </c>
      <c r="I73" s="32">
        <f>IF(ISERROR(VLOOKUP($B73&amp;$N73,'4 этап'!$A$13:$I$512,8,FALSE)),0,VLOOKUP($B73&amp;$N73,'4 этап'!$A$13:$I$512,8,FALSE))</f>
        <v>172.8</v>
      </c>
      <c r="J73" s="32">
        <f>IF(ISERROR(VLOOKUP($B73&amp;$N73,'5 этап'!$A$13:$I$512,8,FALSE)),0,VLOOKUP($B73&amp;$N73,'5 этап'!$A$13:$I$512,8,FALSE))</f>
        <v>0</v>
      </c>
      <c r="K73" s="32">
        <f>IF(ISERROR(VLOOKUP($B73&amp;$N73,'6 этап'!$A$13:$I$512,8,FALSE)),0,VLOOKUP($B73&amp;$N73,'6 этап'!$A$13:$I$512,8,FALSE))</f>
        <v>0</v>
      </c>
      <c r="L73" s="32">
        <f>IF(ISERROR(VLOOKUP($B73&amp;$N73,'7 этап'!$A$13:$I$466,8,FALSE)),0,VLOOKUP($B73&amp;$N73,'7 этап'!$A$13:$I$466,8,FALSE))</f>
        <v>0</v>
      </c>
      <c r="M73" s="12">
        <f>LARGE(F73:K73,1)+LARGE(F73:K73,2)+LARGE(F73:K73,3)+LARGE(F73:K73,4)+L73</f>
        <v>304.89999999999998</v>
      </c>
      <c r="N73" s="14" t="s">
        <v>964</v>
      </c>
    </row>
    <row r="74" spans="1:14" x14ac:dyDescent="0.3">
      <c r="A74" s="35">
        <v>23</v>
      </c>
      <c r="B74" s="4" t="s">
        <v>115</v>
      </c>
      <c r="C74" s="4" t="s">
        <v>33</v>
      </c>
      <c r="D74" s="4">
        <v>2011</v>
      </c>
      <c r="E74" s="8">
        <f>COUNTIF(F74:L74,"&gt;0")</f>
        <v>4</v>
      </c>
      <c r="F74" s="32">
        <f>IF(ISERROR(VLOOKUP($B74&amp;$N74,'1 этап'!$A$13:$I$512,8,FALSE)),0,VLOOKUP($B74&amp;$N74,'1 этап'!$A$13:$I$512,8,FALSE))</f>
        <v>12</v>
      </c>
      <c r="G74" s="32">
        <f>IF(ISERROR(VLOOKUP($B74&amp;$N74,'2 этап'!$A$13:$I$512,8,FALSE)),0,VLOOKUP($B74&amp;$N74,'2 этап'!$A$13:$I$512,8,FALSE))</f>
        <v>0</v>
      </c>
      <c r="H74" s="32">
        <f>IF(ISERROR(VLOOKUP($B74&amp;$N74,'3 этап'!$A$13:$I$512,8,FALSE)),0,VLOOKUP($B74&amp;$N74,'3 этап'!$A$13:$I$512,8,FALSE))</f>
        <v>0</v>
      </c>
      <c r="I74" s="32">
        <f>IF(ISERROR(VLOOKUP($B74&amp;$N74,'4 этап'!$A$13:$I$512,8,FALSE)),0,VLOOKUP($B74&amp;$N74,'4 этап'!$A$13:$I$512,8,FALSE))</f>
        <v>59.7</v>
      </c>
      <c r="J74" s="32">
        <f>IF(ISERROR(VLOOKUP($B74&amp;$N74,'5 этап'!$A$13:$I$512,8,FALSE)),0,VLOOKUP($B74&amp;$N74,'5 этап'!$A$13:$I$512,8,FALSE))</f>
        <v>84.7</v>
      </c>
      <c r="K74" s="32">
        <f>IF(ISERROR(VLOOKUP($B74&amp;$N74,'6 этап'!$A$13:$I$512,8,FALSE)),0,VLOOKUP($B74&amp;$N74,'6 этап'!$A$13:$I$512,8,FALSE))</f>
        <v>0</v>
      </c>
      <c r="L74" s="32">
        <f>IF(ISERROR(VLOOKUP($B74&amp;$N74,'7 этап'!$A$13:$I$466,8,FALSE)),0,VLOOKUP($B74&amp;$N74,'7 этап'!$A$13:$I$466,8,FALSE))</f>
        <v>148.5</v>
      </c>
      <c r="M74" s="12">
        <f>LARGE(F74:K74,1)+LARGE(F74:K74,2)+LARGE(F74:K74,3)+LARGE(F74:K74,4)+L74</f>
        <v>304.89999999999998</v>
      </c>
      <c r="N74" s="14" t="s">
        <v>964</v>
      </c>
    </row>
    <row r="75" spans="1:14" x14ac:dyDescent="0.3">
      <c r="A75" s="35">
        <v>24</v>
      </c>
      <c r="B75" s="4" t="s">
        <v>91</v>
      </c>
      <c r="C75" s="4" t="s">
        <v>58</v>
      </c>
      <c r="D75" s="4">
        <v>2011</v>
      </c>
      <c r="E75" s="8">
        <f>COUNTIF(F75:L75,"&gt;0")</f>
        <v>4</v>
      </c>
      <c r="F75" s="32">
        <f>IF(ISERROR(VLOOKUP($B75&amp;$N75,'1 этап'!$A$13:$I$512,8,FALSE)),0,VLOOKUP($B75&amp;$N75,'1 этап'!$A$13:$I$512,8,FALSE))</f>
        <v>0</v>
      </c>
      <c r="G75" s="32">
        <f>IF(ISERROR(VLOOKUP($B75&amp;$N75,'2 этап'!$A$13:$I$512,8,FALSE)),0,VLOOKUP($B75&amp;$N75,'2 этап'!$A$13:$I$512,8,FALSE))</f>
        <v>0.01</v>
      </c>
      <c r="H75" s="32">
        <f>IF(ISERROR(VLOOKUP($B75&amp;$N75,'3 этап'!$A$13:$I$512,8,FALSE)),0,VLOOKUP($B75&amp;$N75,'3 этап'!$A$13:$I$512,8,FALSE))</f>
        <v>0</v>
      </c>
      <c r="I75" s="32">
        <f>IF(ISERROR(VLOOKUP($B75&amp;$N75,'4 этап'!$A$13:$I$512,8,FALSE)),0,VLOOKUP($B75&amp;$N75,'4 этап'!$A$13:$I$512,8,FALSE))</f>
        <v>6.5</v>
      </c>
      <c r="J75" s="32">
        <f>IF(ISERROR(VLOOKUP($B75&amp;$N75,'5 этап'!$A$13:$I$512,8,FALSE)),0,VLOOKUP($B75&amp;$N75,'5 этап'!$A$13:$I$512,8,FALSE))</f>
        <v>154.4</v>
      </c>
      <c r="K75" s="32">
        <f>IF(ISERROR(VLOOKUP($B75&amp;$N75,'6 этап'!$A$13:$I$512,8,FALSE)),0,VLOOKUP($B75&amp;$N75,'6 этап'!$A$13:$I$512,8,FALSE))</f>
        <v>0</v>
      </c>
      <c r="L75" s="32">
        <f>IF(ISERROR(VLOOKUP($B75&amp;$N75,'7 этап'!$A$13:$I$466,8,FALSE)),0,VLOOKUP($B75&amp;$N75,'7 этап'!$A$13:$I$466,8,FALSE))</f>
        <v>137.5</v>
      </c>
      <c r="M75" s="12">
        <f>LARGE(F75:K75,1)+LARGE(F75:K75,2)+LARGE(F75:K75,3)+LARGE(F75:K75,4)+L75</f>
        <v>298.40999999999997</v>
      </c>
      <c r="N75" s="14" t="s">
        <v>964</v>
      </c>
    </row>
    <row r="76" spans="1:14" x14ac:dyDescent="0.3">
      <c r="A76" s="35">
        <v>25</v>
      </c>
      <c r="B76" s="4" t="s">
        <v>75</v>
      </c>
      <c r="C76" s="4" t="s">
        <v>58</v>
      </c>
      <c r="D76" s="4">
        <v>2011</v>
      </c>
      <c r="E76" s="8">
        <f>COUNTIF(F76:L76,"&gt;0")</f>
        <v>4</v>
      </c>
      <c r="F76" s="32">
        <f>IF(ISERROR(VLOOKUP($B76&amp;$N76,'1 этап'!$A$13:$I$512,8,FALSE)),0,VLOOKUP($B76&amp;$N76,'1 этап'!$A$13:$I$512,8,FALSE))</f>
        <v>1</v>
      </c>
      <c r="G76" s="32">
        <f>IF(ISERROR(VLOOKUP($B76&amp;$N76,'2 этап'!$A$13:$I$512,8,FALSE)),0,VLOOKUP($B76&amp;$N76,'2 этап'!$A$13:$I$512,8,FALSE))</f>
        <v>113.7</v>
      </c>
      <c r="H76" s="32">
        <f>IF(ISERROR(VLOOKUP($B76&amp;$N76,'3 этап'!$A$13:$I$512,8,FALSE)),0,VLOOKUP($B76&amp;$N76,'3 этап'!$A$13:$I$512,8,FALSE))</f>
        <v>0</v>
      </c>
      <c r="I76" s="32">
        <f>IF(ISERROR(VLOOKUP($B76&amp;$N76,'4 этап'!$A$13:$I$512,8,FALSE)),0,VLOOKUP($B76&amp;$N76,'4 этап'!$A$13:$I$512,8,FALSE))</f>
        <v>0</v>
      </c>
      <c r="J76" s="32">
        <f>IF(ISERROR(VLOOKUP($B76&amp;$N76,'5 этап'!$A$13:$I$512,8,FALSE)),0,VLOOKUP($B76&amp;$N76,'5 этап'!$A$13:$I$512,8,FALSE))</f>
        <v>102</v>
      </c>
      <c r="K76" s="32">
        <f>IF(ISERROR(VLOOKUP($B76&amp;$N76,'6 этап'!$A$13:$I$512,8,FALSE)),0,VLOOKUP($B76&amp;$N76,'6 этап'!$A$13:$I$512,8,FALSE))</f>
        <v>68.3</v>
      </c>
      <c r="L76" s="32">
        <f>IF(ISERROR(VLOOKUP($B76&amp;$N76,'7 этап'!$A$13:$I$466,8,FALSE)),0,VLOOKUP($B76&amp;$N76,'7 этап'!$A$13:$I$466,8,FALSE))</f>
        <v>0</v>
      </c>
      <c r="M76" s="12">
        <f>LARGE(F76:K76,1)+LARGE(F76:K76,2)+LARGE(F76:K76,3)+LARGE(F76:K76,4)+L76</f>
        <v>285</v>
      </c>
      <c r="N76" s="14" t="s">
        <v>964</v>
      </c>
    </row>
    <row r="77" spans="1:14" x14ac:dyDescent="0.3">
      <c r="A77" s="35">
        <v>26</v>
      </c>
      <c r="B77" s="4" t="s">
        <v>905</v>
      </c>
      <c r="C77" s="4" t="s">
        <v>58</v>
      </c>
      <c r="D77" s="4">
        <v>2011</v>
      </c>
      <c r="E77" s="8">
        <f>COUNTIF(F77:L77,"&gt;0")</f>
        <v>2</v>
      </c>
      <c r="F77" s="32">
        <f>IF(ISERROR(VLOOKUP($B77&amp;$N77,'1 этап'!$A$13:$I$512,8,FALSE)),0,VLOOKUP($B77&amp;$N77,'1 этап'!$A$13:$I$512,8,FALSE))</f>
        <v>0</v>
      </c>
      <c r="G77" s="32">
        <f>IF(ISERROR(VLOOKUP($B77&amp;$N77,'2 этап'!$A$13:$I$512,8,FALSE)),0,VLOOKUP($B77&amp;$N77,'2 этап'!$A$13:$I$512,8,FALSE))</f>
        <v>0</v>
      </c>
      <c r="H77" s="32">
        <f>IF(ISERROR(VLOOKUP($B77&amp;$N77,'3 этап'!$A$13:$I$512,8,FALSE)),0,VLOOKUP($B77&amp;$N77,'3 этап'!$A$13:$I$512,8,FALSE))</f>
        <v>0</v>
      </c>
      <c r="I77" s="32">
        <f>IF(ISERROR(VLOOKUP($B77&amp;$N77,'4 этап'!$A$13:$I$512,8,FALSE)),0,VLOOKUP($B77&amp;$N77,'4 этап'!$A$13:$I$512,8,FALSE))</f>
        <v>0</v>
      </c>
      <c r="J77" s="32">
        <f>IF(ISERROR(VLOOKUP($B77&amp;$N77,'5 этап'!$A$13:$I$512,8,FALSE)),0,VLOOKUP($B77&amp;$N77,'5 этап'!$A$13:$I$512,8,FALSE))</f>
        <v>0</v>
      </c>
      <c r="K77" s="32">
        <f>IF(ISERROR(VLOOKUP($B77&amp;$N77,'6 этап'!$A$13:$I$512,8,FALSE)),0,VLOOKUP($B77&amp;$N77,'6 этап'!$A$13:$I$512,8,FALSE))</f>
        <v>122.5</v>
      </c>
      <c r="L77" s="32">
        <f>IF(ISERROR(VLOOKUP($B77&amp;$N77,'7 этап'!$A$13:$I$466,8,FALSE)),0,VLOOKUP($B77&amp;$N77,'7 этап'!$A$13:$I$466,8,FALSE))</f>
        <v>149.69999999999999</v>
      </c>
      <c r="M77" s="12">
        <f>LARGE(F77:K77,1)+LARGE(F77:K77,2)+LARGE(F77:K77,3)+LARGE(F77:K77,4)+L77</f>
        <v>272.2</v>
      </c>
      <c r="N77" s="14" t="s">
        <v>964</v>
      </c>
    </row>
    <row r="78" spans="1:14" x14ac:dyDescent="0.3">
      <c r="A78" s="35">
        <v>27</v>
      </c>
      <c r="B78" s="4" t="s">
        <v>59</v>
      </c>
      <c r="C78" s="4" t="s">
        <v>46</v>
      </c>
      <c r="D78" s="4">
        <v>2011</v>
      </c>
      <c r="E78" s="8">
        <f>COUNTIF(F78:L78,"&gt;0")</f>
        <v>2</v>
      </c>
      <c r="F78" s="32">
        <f>IF(ISERROR(VLOOKUP($B78&amp;$N78,'1 этап'!$A$13:$I$512,8,FALSE)),0,VLOOKUP($B78&amp;$N78,'1 этап'!$A$13:$I$512,8,FALSE))</f>
        <v>107.6</v>
      </c>
      <c r="G78" s="32">
        <f>IF(ISERROR(VLOOKUP($B78&amp;$N78,'2 этап'!$A$13:$I$512,8,FALSE)),0,VLOOKUP($B78&amp;$N78,'2 этап'!$A$13:$I$512,8,FALSE))</f>
        <v>162.4</v>
      </c>
      <c r="H78" s="32">
        <f>IF(ISERROR(VLOOKUP($B78&amp;$N78,'3 этап'!$A$13:$I$512,8,FALSE)),0,VLOOKUP($B78&amp;$N78,'3 этап'!$A$13:$I$512,8,FALSE))</f>
        <v>0</v>
      </c>
      <c r="I78" s="32">
        <f>IF(ISERROR(VLOOKUP($B78&amp;$N78,'4 этап'!$A$13:$I$512,8,FALSE)),0,VLOOKUP($B78&amp;$N78,'4 этап'!$A$13:$I$512,8,FALSE))</f>
        <v>0</v>
      </c>
      <c r="J78" s="32">
        <f>IF(ISERROR(VLOOKUP($B78&amp;$N78,'5 этап'!$A$13:$I$512,8,FALSE)),0,VLOOKUP($B78&amp;$N78,'5 этап'!$A$13:$I$512,8,FALSE))</f>
        <v>0</v>
      </c>
      <c r="K78" s="32">
        <f>IF(ISERROR(VLOOKUP($B78&amp;$N78,'6 этап'!$A$13:$I$512,8,FALSE)),0,VLOOKUP($B78&amp;$N78,'6 этап'!$A$13:$I$512,8,FALSE))</f>
        <v>0</v>
      </c>
      <c r="L78" s="32">
        <f>IF(ISERROR(VLOOKUP($B78&amp;$N78,'7 этап'!$A$13:$I$466,8,FALSE)),0,VLOOKUP($B78&amp;$N78,'7 этап'!$A$13:$I$466,8,FALSE))</f>
        <v>0</v>
      </c>
      <c r="M78" s="12">
        <f>LARGE(F78:K78,1)+LARGE(F78:K78,2)+LARGE(F78:K78,3)+LARGE(F78:K78,4)+L78</f>
        <v>270</v>
      </c>
      <c r="N78" s="14" t="s">
        <v>964</v>
      </c>
    </row>
    <row r="79" spans="1:14" x14ac:dyDescent="0.3">
      <c r="A79" s="35">
        <v>28</v>
      </c>
      <c r="B79" s="4" t="s">
        <v>70</v>
      </c>
      <c r="C79" s="4" t="s">
        <v>58</v>
      </c>
      <c r="D79" s="4">
        <v>2011</v>
      </c>
      <c r="E79" s="8">
        <f>COUNTIF(F79:L79,"&gt;0")</f>
        <v>2</v>
      </c>
      <c r="F79" s="32">
        <f>IF(ISERROR(VLOOKUP($B79&amp;$N79,'1 этап'!$A$13:$I$512,8,FALSE)),0,VLOOKUP($B79&amp;$N79,'1 этап'!$A$13:$I$512,8,FALSE))</f>
        <v>0</v>
      </c>
      <c r="G79" s="32">
        <f>IF(ISERROR(VLOOKUP($B79&amp;$N79,'2 этап'!$A$13:$I$512,8,FALSE)),0,VLOOKUP($B79&amp;$N79,'2 этап'!$A$13:$I$512,8,FALSE))</f>
        <v>136.6</v>
      </c>
      <c r="H79" s="32">
        <f>IF(ISERROR(VLOOKUP($B79&amp;$N79,'3 этап'!$A$13:$I$512,8,FALSE)),0,VLOOKUP($B79&amp;$N79,'3 этап'!$A$13:$I$512,8,FALSE))</f>
        <v>131.4</v>
      </c>
      <c r="I79" s="32">
        <f>IF(ISERROR(VLOOKUP($B79&amp;$N79,'4 этап'!$A$13:$I$512,8,FALSE)),0,VLOOKUP($B79&amp;$N79,'4 этап'!$A$13:$I$512,8,FALSE))</f>
        <v>0</v>
      </c>
      <c r="J79" s="32">
        <f>IF(ISERROR(VLOOKUP($B79&amp;$N79,'5 этап'!$A$13:$I$512,8,FALSE)),0,VLOOKUP($B79&amp;$N79,'5 этап'!$A$13:$I$512,8,FALSE))</f>
        <v>0</v>
      </c>
      <c r="K79" s="32">
        <f>IF(ISERROR(VLOOKUP($B79&amp;$N79,'6 этап'!$A$13:$I$512,8,FALSE)),0,VLOOKUP($B79&amp;$N79,'6 этап'!$A$13:$I$512,8,FALSE))</f>
        <v>0</v>
      </c>
      <c r="L79" s="32">
        <f>IF(ISERROR(VLOOKUP($B79&amp;$N79,'7 этап'!$A$13:$I$466,8,FALSE)),0,VLOOKUP($B79&amp;$N79,'7 этап'!$A$13:$I$466,8,FALSE))</f>
        <v>0</v>
      </c>
      <c r="M79" s="12">
        <f>LARGE(F79:K79,1)+LARGE(F79:K79,2)+LARGE(F79:K79,3)+LARGE(F79:K79,4)+L79</f>
        <v>268</v>
      </c>
      <c r="N79" s="14" t="s">
        <v>964</v>
      </c>
    </row>
    <row r="80" spans="1:14" x14ac:dyDescent="0.3">
      <c r="A80" s="35">
        <v>29</v>
      </c>
      <c r="B80" s="4" t="s">
        <v>424</v>
      </c>
      <c r="C80" s="4" t="s">
        <v>94</v>
      </c>
      <c r="D80" s="4">
        <v>2009</v>
      </c>
      <c r="E80" s="8">
        <f>COUNTIF(F80:L80,"&gt;0")</f>
        <v>2</v>
      </c>
      <c r="F80" s="32">
        <f>IF(ISERROR(VLOOKUP($B80&amp;$N80,'1 этап'!$A$13:$I$512,8,FALSE)),0,VLOOKUP($B80&amp;$N80,'1 этап'!$A$13:$I$512,8,FALSE))</f>
        <v>124.1</v>
      </c>
      <c r="G80" s="32">
        <f>IF(ISERROR(VLOOKUP($B80&amp;$N80,'2 этап'!$A$13:$I$512,8,FALSE)),0,VLOOKUP($B80&amp;$N80,'2 этап'!$A$13:$I$512,8,FALSE))</f>
        <v>0</v>
      </c>
      <c r="H80" s="32">
        <f>IF(ISERROR(VLOOKUP($B80&amp;$N80,'3 этап'!$A$13:$I$512,8,FALSE)),0,VLOOKUP($B80&amp;$N80,'3 этап'!$A$13:$I$512,8,FALSE))</f>
        <v>0</v>
      </c>
      <c r="I80" s="32">
        <f>IF(ISERROR(VLOOKUP($B80&amp;$N80,'4 этап'!$A$13:$I$512,8,FALSE)),0,VLOOKUP($B80&amp;$N80,'4 этап'!$A$13:$I$512,8,FALSE))</f>
        <v>129.4</v>
      </c>
      <c r="J80" s="32">
        <f>IF(ISERROR(VLOOKUP($B80&amp;$N80,'5 этап'!$A$13:$I$512,8,FALSE)),0,VLOOKUP($B80&amp;$N80,'5 этап'!$A$13:$I$512,8,FALSE))</f>
        <v>0</v>
      </c>
      <c r="K80" s="32">
        <f>IF(ISERROR(VLOOKUP($B80&amp;$N80,'6 этап'!$A$13:$I$512,8,FALSE)),0,VLOOKUP($B80&amp;$N80,'6 этап'!$A$13:$I$512,8,FALSE))</f>
        <v>0</v>
      </c>
      <c r="L80" s="32">
        <f>IF(ISERROR(VLOOKUP($B80&amp;$N80,'7 этап'!$A$13:$I$466,8,FALSE)),0,VLOOKUP($B80&amp;$N80,'7 этап'!$A$13:$I$466,8,FALSE))</f>
        <v>0</v>
      </c>
      <c r="M80" s="12">
        <f>LARGE(F80:K80,1)+LARGE(F80:K80,2)+LARGE(F80:K80,3)+LARGE(F80:K80,4)+L80</f>
        <v>253.5</v>
      </c>
      <c r="N80" s="14" t="s">
        <v>964</v>
      </c>
    </row>
    <row r="81" spans="1:14" x14ac:dyDescent="0.3">
      <c r="A81" s="35">
        <v>30</v>
      </c>
      <c r="B81" s="4" t="s">
        <v>76</v>
      </c>
      <c r="C81" s="4" t="s">
        <v>58</v>
      </c>
      <c r="D81" s="4">
        <v>2011</v>
      </c>
      <c r="E81" s="8">
        <f>COUNTIF(F81:L81,"&gt;0")</f>
        <v>2</v>
      </c>
      <c r="F81" s="32">
        <f>IF(ISERROR(VLOOKUP($B81&amp;$N81,'1 этап'!$A$13:$I$512,8,FALSE)),0,VLOOKUP($B81&amp;$N81,'1 этап'!$A$13:$I$512,8,FALSE))</f>
        <v>0</v>
      </c>
      <c r="G81" s="32">
        <f>IF(ISERROR(VLOOKUP($B81&amp;$N81,'2 этап'!$A$13:$I$512,8,FALSE)),0,VLOOKUP($B81&amp;$N81,'2 этап'!$A$13:$I$512,8,FALSE))</f>
        <v>107.1</v>
      </c>
      <c r="H81" s="32">
        <f>IF(ISERROR(VLOOKUP($B81&amp;$N81,'3 этап'!$A$13:$I$512,8,FALSE)),0,VLOOKUP($B81&amp;$N81,'3 этап'!$A$13:$I$512,8,FALSE))</f>
        <v>122.8</v>
      </c>
      <c r="I81" s="32">
        <f>IF(ISERROR(VLOOKUP($B81&amp;$N81,'4 этап'!$A$13:$I$512,8,FALSE)),0,VLOOKUP($B81&amp;$N81,'4 этап'!$A$13:$I$512,8,FALSE))</f>
        <v>0</v>
      </c>
      <c r="J81" s="32">
        <f>IF(ISERROR(VLOOKUP($B81&amp;$N81,'5 этап'!$A$13:$I$512,8,FALSE)),0,VLOOKUP($B81&amp;$N81,'5 этап'!$A$13:$I$512,8,FALSE))</f>
        <v>0</v>
      </c>
      <c r="K81" s="32">
        <f>IF(ISERROR(VLOOKUP($B81&amp;$N81,'6 этап'!$A$13:$I$512,8,FALSE)),0,VLOOKUP($B81&amp;$N81,'6 этап'!$A$13:$I$512,8,FALSE))</f>
        <v>0</v>
      </c>
      <c r="L81" s="32">
        <f>IF(ISERROR(VLOOKUP($B81&amp;$N81,'7 этап'!$A$13:$I$466,8,FALSE)),0,VLOOKUP($B81&amp;$N81,'7 этап'!$A$13:$I$466,8,FALSE))</f>
        <v>0</v>
      </c>
      <c r="M81" s="12">
        <f>LARGE(F81:K81,1)+LARGE(F81:K81,2)+LARGE(F81:K81,3)+LARGE(F81:K81,4)+L81</f>
        <v>229.89999999999998</v>
      </c>
      <c r="N81" s="14" t="s">
        <v>964</v>
      </c>
    </row>
    <row r="82" spans="1:14" x14ac:dyDescent="0.3">
      <c r="A82" s="35">
        <v>31</v>
      </c>
      <c r="B82" s="4" t="s">
        <v>80</v>
      </c>
      <c r="C82" s="4" t="s">
        <v>58</v>
      </c>
      <c r="D82" s="4">
        <v>2011</v>
      </c>
      <c r="E82" s="8">
        <f>COUNTIF(F82:L82,"&gt;0")</f>
        <v>3</v>
      </c>
      <c r="F82" s="32">
        <f>IF(ISERROR(VLOOKUP($B82&amp;$N82,'1 этап'!$A$13:$I$512,8,FALSE)),0,VLOOKUP($B82&amp;$N82,'1 этап'!$A$13:$I$512,8,FALSE))</f>
        <v>0</v>
      </c>
      <c r="G82" s="32">
        <f>IF(ISERROR(VLOOKUP($B82&amp;$N82,'2 этап'!$A$13:$I$512,8,FALSE)),0,VLOOKUP($B82&amp;$N82,'2 этап'!$A$13:$I$512,8,FALSE))</f>
        <v>73.7</v>
      </c>
      <c r="H82" s="32">
        <f>IF(ISERROR(VLOOKUP($B82&amp;$N82,'3 этап'!$A$13:$I$512,8,FALSE)),0,VLOOKUP($B82&amp;$N82,'3 этап'!$A$13:$I$512,8,FALSE))</f>
        <v>152</v>
      </c>
      <c r="I82" s="32">
        <f>IF(ISERROR(VLOOKUP($B82&amp;$N82,'4 этап'!$A$13:$I$512,8,FALSE)),0,VLOOKUP($B82&amp;$N82,'4 этап'!$A$13:$I$512,8,FALSE))</f>
        <v>0</v>
      </c>
      <c r="J82" s="32">
        <f>IF(ISERROR(VLOOKUP($B82&amp;$N82,'5 этап'!$A$13:$I$512,8,FALSE)),0,VLOOKUP($B82&amp;$N82,'5 этап'!$A$13:$I$512,8,FALSE))</f>
        <v>0</v>
      </c>
      <c r="K82" s="32">
        <f>IF(ISERROR(VLOOKUP($B82&amp;$N82,'6 этап'!$A$13:$I$512,8,FALSE)),0,VLOOKUP($B82&amp;$N82,'6 этап'!$A$13:$I$512,8,FALSE))</f>
        <v>0</v>
      </c>
      <c r="L82" s="32">
        <f>IF(ISERROR(VLOOKUP($B82&amp;$N82,'7 этап'!$A$13:$I$466,8,FALSE)),0,VLOOKUP($B82&amp;$N82,'7 этап'!$A$13:$I$466,8,FALSE))</f>
        <v>1</v>
      </c>
      <c r="M82" s="12">
        <f>LARGE(F82:K82,1)+LARGE(F82:K82,2)+LARGE(F82:K82,3)+LARGE(F82:K82,4)+L82</f>
        <v>226.7</v>
      </c>
      <c r="N82" s="14" t="s">
        <v>964</v>
      </c>
    </row>
    <row r="83" spans="1:14" x14ac:dyDescent="0.3">
      <c r="A83" s="35">
        <v>32</v>
      </c>
      <c r="B83" s="4" t="s">
        <v>88</v>
      </c>
      <c r="C83" s="4" t="s">
        <v>37</v>
      </c>
      <c r="D83" s="4">
        <v>2010</v>
      </c>
      <c r="E83" s="8">
        <f>COUNTIF(F83:L83,"&gt;0")</f>
        <v>3</v>
      </c>
      <c r="F83" s="32">
        <f>IF(ISERROR(VLOOKUP($B83&amp;$N83,'1 этап'!$A$13:$I$512,8,FALSE)),0,VLOOKUP($B83&amp;$N83,'1 этап'!$A$13:$I$512,8,FALSE))</f>
        <v>0</v>
      </c>
      <c r="G83" s="32">
        <f>IF(ISERROR(VLOOKUP($B83&amp;$N83,'2 этап'!$A$13:$I$512,8,FALSE)),0,VLOOKUP($B83&amp;$N83,'2 этап'!$A$13:$I$512,8,FALSE))</f>
        <v>0.01</v>
      </c>
      <c r="H83" s="32">
        <f>IF(ISERROR(VLOOKUP($B83&amp;$N83,'3 этап'!$A$13:$I$512,8,FALSE)),0,VLOOKUP($B83&amp;$N83,'3 этап'!$A$13:$I$512,8,FALSE))</f>
        <v>80.8</v>
      </c>
      <c r="I83" s="32">
        <f>IF(ISERROR(VLOOKUP($B83&amp;$N83,'4 этап'!$A$13:$I$512,8,FALSE)),0,VLOOKUP($B83&amp;$N83,'4 этап'!$A$13:$I$512,8,FALSE))</f>
        <v>0</v>
      </c>
      <c r="J83" s="32">
        <f>IF(ISERROR(VLOOKUP($B83&amp;$N83,'5 этап'!$A$13:$I$512,8,FALSE)),0,VLOOKUP($B83&amp;$N83,'5 этап'!$A$13:$I$512,8,FALSE))</f>
        <v>132.4</v>
      </c>
      <c r="K83" s="32">
        <f>IF(ISERROR(VLOOKUP($B83&amp;$N83,'6 этап'!$A$13:$I$512,8,FALSE)),0,VLOOKUP($B83&amp;$N83,'6 этап'!$A$13:$I$512,8,FALSE))</f>
        <v>0</v>
      </c>
      <c r="L83" s="32">
        <f>IF(ISERROR(VLOOKUP($B83&amp;$N83,'7 этап'!$A$13:$I$466,8,FALSE)),0,VLOOKUP($B83&amp;$N83,'7 этап'!$A$13:$I$466,8,FALSE))</f>
        <v>0</v>
      </c>
      <c r="M83" s="12">
        <f>LARGE(F83:K83,1)+LARGE(F83:K83,2)+LARGE(F83:K83,3)+LARGE(F83:K83,4)+L83</f>
        <v>213.20999999999998</v>
      </c>
      <c r="N83" s="14" t="s">
        <v>964</v>
      </c>
    </row>
    <row r="84" spans="1:14" x14ac:dyDescent="0.3">
      <c r="A84" s="35">
        <v>33</v>
      </c>
      <c r="B84" s="4" t="s">
        <v>427</v>
      </c>
      <c r="C84" s="4" t="s">
        <v>94</v>
      </c>
      <c r="D84" s="4">
        <v>2011</v>
      </c>
      <c r="E84" s="8">
        <f>COUNTIF(F84:L84,"&gt;0")</f>
        <v>3</v>
      </c>
      <c r="F84" s="32">
        <f>IF(ISERROR(VLOOKUP($B84&amp;$N84,'1 этап'!$A$13:$I$512,8,FALSE)),0,VLOOKUP($B84&amp;$N84,'1 этап'!$A$13:$I$512,8,FALSE))</f>
        <v>1</v>
      </c>
      <c r="G84" s="32">
        <f>IF(ISERROR(VLOOKUP($B84&amp;$N84,'2 этап'!$A$13:$I$512,8,FALSE)),0,VLOOKUP($B84&amp;$N84,'2 этап'!$A$13:$I$512,8,FALSE))</f>
        <v>0</v>
      </c>
      <c r="H84" s="32">
        <f>IF(ISERROR(VLOOKUP($B84&amp;$N84,'3 этап'!$A$13:$I$512,8,FALSE)),0,VLOOKUP($B84&amp;$N84,'3 этап'!$A$13:$I$512,8,FALSE))</f>
        <v>0</v>
      </c>
      <c r="I84" s="32">
        <f>IF(ISERROR(VLOOKUP($B84&amp;$N84,'4 этап'!$A$13:$I$512,8,FALSE)),0,VLOOKUP($B84&amp;$N84,'4 этап'!$A$13:$I$512,8,FALSE))</f>
        <v>0</v>
      </c>
      <c r="J84" s="32">
        <f>IF(ISERROR(VLOOKUP($B84&amp;$N84,'5 этап'!$A$13:$I$512,8,FALSE)),0,VLOOKUP($B84&amp;$N84,'5 этап'!$A$13:$I$512,8,FALSE))</f>
        <v>94</v>
      </c>
      <c r="K84" s="32">
        <f>IF(ISERROR(VLOOKUP($B84&amp;$N84,'6 этап'!$A$13:$I$512,8,FALSE)),0,VLOOKUP($B84&amp;$N84,'6 этап'!$A$13:$I$512,8,FALSE))</f>
        <v>0</v>
      </c>
      <c r="L84" s="32">
        <f>IF(ISERROR(VLOOKUP($B84&amp;$N84,'7 этап'!$A$13:$I$466,8,FALSE)),0,VLOOKUP($B84&amp;$N84,'7 этап'!$A$13:$I$466,8,FALSE))</f>
        <v>107.8</v>
      </c>
      <c r="M84" s="12">
        <f>LARGE(F84:K84,1)+LARGE(F84:K84,2)+LARGE(F84:K84,3)+LARGE(F84:K84,4)+L84</f>
        <v>202.8</v>
      </c>
      <c r="N84" s="14" t="s">
        <v>964</v>
      </c>
    </row>
    <row r="85" spans="1:14" x14ac:dyDescent="0.3">
      <c r="A85" s="35">
        <v>34</v>
      </c>
      <c r="B85" s="4" t="s">
        <v>799</v>
      </c>
      <c r="C85" s="4" t="s">
        <v>35</v>
      </c>
      <c r="D85" s="4">
        <v>2011</v>
      </c>
      <c r="E85" s="8">
        <f>COUNTIF(F85:L85,"&gt;0")</f>
        <v>2</v>
      </c>
      <c r="F85" s="32">
        <f>IF(ISERROR(VLOOKUP($B85&amp;$N85,'1 этап'!$A$13:$I$512,8,FALSE)),0,VLOOKUP($B85&amp;$N85,'1 этап'!$A$13:$I$512,8,FALSE))</f>
        <v>0</v>
      </c>
      <c r="G85" s="32">
        <f>IF(ISERROR(VLOOKUP($B85&amp;$N85,'2 этап'!$A$13:$I$512,8,FALSE)),0,VLOOKUP($B85&amp;$N85,'2 этап'!$A$13:$I$512,8,FALSE))</f>
        <v>0</v>
      </c>
      <c r="H85" s="32">
        <f>IF(ISERROR(VLOOKUP($B85&amp;$N85,'3 этап'!$A$13:$I$512,8,FALSE)),0,VLOOKUP($B85&amp;$N85,'3 этап'!$A$13:$I$512,8,FALSE))</f>
        <v>0</v>
      </c>
      <c r="I85" s="32">
        <f>IF(ISERROR(VLOOKUP($B85&amp;$N85,'4 этап'!$A$13:$I$512,8,FALSE)),0,VLOOKUP($B85&amp;$N85,'4 этап'!$A$13:$I$512,8,FALSE))</f>
        <v>0</v>
      </c>
      <c r="J85" s="32">
        <f>IF(ISERROR(VLOOKUP($B85&amp;$N85,'5 этап'!$A$13:$I$512,8,FALSE)),0,VLOOKUP($B85&amp;$N85,'5 этап'!$A$13:$I$512,8,FALSE))</f>
        <v>107.1</v>
      </c>
      <c r="K85" s="32">
        <f>IF(ISERROR(VLOOKUP($B85&amp;$N85,'6 этап'!$A$13:$I$512,8,FALSE)),0,VLOOKUP($B85&amp;$N85,'6 этап'!$A$13:$I$512,8,FALSE))</f>
        <v>95.5</v>
      </c>
      <c r="L85" s="32">
        <f>IF(ISERROR(VLOOKUP($B85&amp;$N85,'7 этап'!$A$13:$I$466,8,FALSE)),0,VLOOKUP($B85&amp;$N85,'7 этап'!$A$13:$I$466,8,FALSE))</f>
        <v>0</v>
      </c>
      <c r="M85" s="12">
        <f>LARGE(F85:K85,1)+LARGE(F85:K85,2)+LARGE(F85:K85,3)+LARGE(F85:K85,4)+L85</f>
        <v>202.6</v>
      </c>
      <c r="N85" s="14" t="s">
        <v>964</v>
      </c>
    </row>
    <row r="86" spans="1:14" x14ac:dyDescent="0.3">
      <c r="A86" s="35">
        <v>35</v>
      </c>
      <c r="B86" s="4" t="s">
        <v>90</v>
      </c>
      <c r="C86" s="4" t="s">
        <v>44</v>
      </c>
      <c r="D86" s="4">
        <v>2011</v>
      </c>
      <c r="E86" s="8">
        <f>COUNTIF(F86:L86,"&gt;0")</f>
        <v>4</v>
      </c>
      <c r="F86" s="32">
        <f>IF(ISERROR(VLOOKUP($B86&amp;$N86,'1 этап'!$A$13:$I$512,8,FALSE)),0,VLOOKUP($B86&amp;$N86,'1 этап'!$A$13:$I$512,8,FALSE))</f>
        <v>1</v>
      </c>
      <c r="G86" s="32">
        <f>IF(ISERROR(VLOOKUP($B86&amp;$N86,'2 этап'!$A$13:$I$512,8,FALSE)),0,VLOOKUP($B86&amp;$N86,'2 этап'!$A$13:$I$512,8,FALSE))</f>
        <v>0.01</v>
      </c>
      <c r="H86" s="32">
        <f>IF(ISERROR(VLOOKUP($B86&amp;$N86,'3 этап'!$A$13:$I$512,8,FALSE)),0,VLOOKUP($B86&amp;$N86,'3 этап'!$A$13:$I$512,8,FALSE))</f>
        <v>119.2</v>
      </c>
      <c r="I86" s="32">
        <f>IF(ISERROR(VLOOKUP($B86&amp;$N86,'4 этап'!$A$13:$I$512,8,FALSE)),0,VLOOKUP($B86&amp;$N86,'4 этап'!$A$13:$I$512,8,FALSE))</f>
        <v>0</v>
      </c>
      <c r="J86" s="32">
        <f>IF(ISERROR(VLOOKUP($B86&amp;$N86,'5 этап'!$A$13:$I$512,8,FALSE)),0,VLOOKUP($B86&amp;$N86,'5 этап'!$A$13:$I$512,8,FALSE))</f>
        <v>0</v>
      </c>
      <c r="K86" s="32">
        <f>IF(ISERROR(VLOOKUP($B86&amp;$N86,'6 этап'!$A$13:$I$512,8,FALSE)),0,VLOOKUP($B86&amp;$N86,'6 этап'!$A$13:$I$512,8,FALSE))</f>
        <v>0</v>
      </c>
      <c r="L86" s="32">
        <f>IF(ISERROR(VLOOKUP($B86&amp;$N86,'7 этап'!$A$13:$I$466,8,FALSE)),0,VLOOKUP($B86&amp;$N86,'7 этап'!$A$13:$I$466,8,FALSE))</f>
        <v>65.2</v>
      </c>
      <c r="M86" s="12">
        <f>LARGE(F86:K86,1)+LARGE(F86:K86,2)+LARGE(F86:K86,3)+LARGE(F86:K86,4)+L86</f>
        <v>185.41000000000003</v>
      </c>
      <c r="N86" s="14" t="s">
        <v>964</v>
      </c>
    </row>
    <row r="87" spans="1:14" x14ac:dyDescent="0.3">
      <c r="A87" s="35">
        <v>36</v>
      </c>
      <c r="B87" s="4" t="s">
        <v>425</v>
      </c>
      <c r="C87" s="4" t="s">
        <v>39</v>
      </c>
      <c r="D87" s="4">
        <v>2010</v>
      </c>
      <c r="E87" s="8">
        <f>COUNTIF(F87:L87,"&gt;0")</f>
        <v>2</v>
      </c>
      <c r="F87" s="32">
        <f>IF(ISERROR(VLOOKUP($B87&amp;$N87,'1 этап'!$A$13:$I$512,8,FALSE)),0,VLOOKUP($B87&amp;$N87,'1 этап'!$A$13:$I$512,8,FALSE))</f>
        <v>37.4</v>
      </c>
      <c r="G87" s="32">
        <f>IF(ISERROR(VLOOKUP($B87&amp;$N87,'2 этап'!$A$13:$I$512,8,FALSE)),0,VLOOKUP($B87&amp;$N87,'2 этап'!$A$13:$I$512,8,FALSE))</f>
        <v>0</v>
      </c>
      <c r="H87" s="32">
        <f>IF(ISERROR(VLOOKUP($B87&amp;$N87,'3 этап'!$A$13:$I$512,8,FALSE)),0,VLOOKUP($B87&amp;$N87,'3 этап'!$A$13:$I$512,8,FALSE))</f>
        <v>0</v>
      </c>
      <c r="I87" s="32">
        <f>IF(ISERROR(VLOOKUP($B87&amp;$N87,'4 этап'!$A$13:$I$512,8,FALSE)),0,VLOOKUP($B87&amp;$N87,'4 этап'!$A$13:$I$512,8,FALSE))</f>
        <v>0</v>
      </c>
      <c r="J87" s="32">
        <f>IF(ISERROR(VLOOKUP($B87&amp;$N87,'5 этап'!$A$13:$I$512,8,FALSE)),0,VLOOKUP($B87&amp;$N87,'5 этап'!$A$13:$I$512,8,FALSE))</f>
        <v>148</v>
      </c>
      <c r="K87" s="32">
        <f>IF(ISERROR(VLOOKUP($B87&amp;$N87,'6 этап'!$A$13:$I$512,8,FALSE)),0,VLOOKUP($B87&amp;$N87,'6 этап'!$A$13:$I$512,8,FALSE))</f>
        <v>0</v>
      </c>
      <c r="L87" s="32">
        <f>IF(ISERROR(VLOOKUP($B87&amp;$N87,'7 этап'!$A$13:$I$466,8,FALSE)),0,VLOOKUP($B87&amp;$N87,'7 этап'!$A$13:$I$466,8,FALSE))</f>
        <v>0</v>
      </c>
      <c r="M87" s="12">
        <f>LARGE(F87:K87,1)+LARGE(F87:K87,2)+LARGE(F87:K87,3)+LARGE(F87:K87,4)+L87</f>
        <v>185.4</v>
      </c>
      <c r="N87" s="14" t="s">
        <v>964</v>
      </c>
    </row>
    <row r="88" spans="1:14" x14ac:dyDescent="0.3">
      <c r="A88" s="35">
        <v>37</v>
      </c>
      <c r="B88" s="4" t="s">
        <v>74</v>
      </c>
      <c r="C88" s="4" t="s">
        <v>33</v>
      </c>
      <c r="D88" s="4">
        <v>2011</v>
      </c>
      <c r="E88" s="8">
        <f>COUNTIF(F88:L88,"&gt;0")</f>
        <v>2</v>
      </c>
      <c r="F88" s="32">
        <f>IF(ISERROR(VLOOKUP($B88&amp;$N88,'1 этап'!$A$13:$I$512,8,FALSE)),0,VLOOKUP($B88&amp;$N88,'1 этап'!$A$13:$I$512,8,FALSE))</f>
        <v>0</v>
      </c>
      <c r="G88" s="32">
        <f>IF(ISERROR(VLOOKUP($B88&amp;$N88,'2 этап'!$A$13:$I$512,8,FALSE)),0,VLOOKUP($B88&amp;$N88,'2 этап'!$A$13:$I$512,8,FALSE))</f>
        <v>117.6</v>
      </c>
      <c r="H88" s="32">
        <f>IF(ISERROR(VLOOKUP($B88&amp;$N88,'3 этап'!$A$13:$I$512,8,FALSE)),0,VLOOKUP($B88&amp;$N88,'3 этап'!$A$13:$I$512,8,FALSE))</f>
        <v>0</v>
      </c>
      <c r="I88" s="32">
        <f>IF(ISERROR(VLOOKUP($B88&amp;$N88,'4 этап'!$A$13:$I$512,8,FALSE)),0,VLOOKUP($B88&amp;$N88,'4 этап'!$A$13:$I$512,8,FALSE))</f>
        <v>39.9</v>
      </c>
      <c r="J88" s="32">
        <f>IF(ISERROR(VLOOKUP($B88&amp;$N88,'5 этап'!$A$13:$I$512,8,FALSE)),0,VLOOKUP($B88&amp;$N88,'5 этап'!$A$13:$I$512,8,FALSE))</f>
        <v>0</v>
      </c>
      <c r="K88" s="32">
        <f>IF(ISERROR(VLOOKUP($B88&amp;$N88,'6 этап'!$A$13:$I$512,8,FALSE)),0,VLOOKUP($B88&amp;$N88,'6 этап'!$A$13:$I$512,8,FALSE))</f>
        <v>0</v>
      </c>
      <c r="L88" s="32">
        <f>IF(ISERROR(VLOOKUP($B88&amp;$N88,'7 этап'!$A$13:$I$466,8,FALSE)),0,VLOOKUP($B88&amp;$N88,'7 этап'!$A$13:$I$466,8,FALSE))</f>
        <v>0</v>
      </c>
      <c r="M88" s="12">
        <f>LARGE(F88:K88,1)+LARGE(F88:K88,2)+LARGE(F88:K88,3)+LARGE(F88:K88,4)+L88</f>
        <v>157.5</v>
      </c>
      <c r="N88" s="14" t="s">
        <v>964</v>
      </c>
    </row>
    <row r="89" spans="1:14" x14ac:dyDescent="0.3">
      <c r="A89" s="35">
        <v>38</v>
      </c>
      <c r="B89" s="4" t="s">
        <v>68</v>
      </c>
      <c r="C89" s="4" t="s">
        <v>39</v>
      </c>
      <c r="D89" s="4">
        <v>2011</v>
      </c>
      <c r="E89" s="8">
        <f>COUNTIF(F89:L89,"&gt;0")</f>
        <v>2</v>
      </c>
      <c r="F89" s="32">
        <f>IF(ISERROR(VLOOKUP($B89&amp;$N89,'1 этап'!$A$13:$I$512,8,FALSE)),0,VLOOKUP($B89&amp;$N89,'1 этап'!$A$13:$I$512,8,FALSE))</f>
        <v>0</v>
      </c>
      <c r="G89" s="32">
        <f>IF(ISERROR(VLOOKUP($B89&amp;$N89,'2 этап'!$A$13:$I$512,8,FALSE)),0,VLOOKUP($B89&amp;$N89,'2 этап'!$A$13:$I$512,8,FALSE))</f>
        <v>141.30000000000001</v>
      </c>
      <c r="H89" s="32">
        <f>IF(ISERROR(VLOOKUP($B89&amp;$N89,'3 этап'!$A$13:$I$512,8,FALSE)),0,VLOOKUP($B89&amp;$N89,'3 этап'!$A$13:$I$512,8,FALSE))</f>
        <v>0</v>
      </c>
      <c r="I89" s="32">
        <f>IF(ISERROR(VLOOKUP($B89&amp;$N89,'4 этап'!$A$13:$I$512,8,FALSE)),0,VLOOKUP($B89&amp;$N89,'4 этап'!$A$13:$I$512,8,FALSE))</f>
        <v>13.8</v>
      </c>
      <c r="J89" s="32">
        <f>IF(ISERROR(VLOOKUP($B89&amp;$N89,'5 этап'!$A$13:$I$512,8,FALSE)),0,VLOOKUP($B89&amp;$N89,'5 этап'!$A$13:$I$512,8,FALSE))</f>
        <v>0</v>
      </c>
      <c r="K89" s="32">
        <f>IF(ISERROR(VLOOKUP($B89&amp;$N89,'6 этап'!$A$13:$I$512,8,FALSE)),0,VLOOKUP($B89&amp;$N89,'6 этап'!$A$13:$I$512,8,FALSE))</f>
        <v>0</v>
      </c>
      <c r="L89" s="32">
        <f>IF(ISERROR(VLOOKUP($B89&amp;$N89,'7 этап'!$A$13:$I$466,8,FALSE)),0,VLOOKUP($B89&amp;$N89,'7 этап'!$A$13:$I$466,8,FALSE))</f>
        <v>0</v>
      </c>
      <c r="M89" s="12">
        <f>LARGE(F89:K89,1)+LARGE(F89:K89,2)+LARGE(F89:K89,3)+LARGE(F89:K89,4)+L89</f>
        <v>155.10000000000002</v>
      </c>
      <c r="N89" s="14" t="s">
        <v>964</v>
      </c>
    </row>
    <row r="90" spans="1:14" x14ac:dyDescent="0.3">
      <c r="A90" s="35">
        <v>39</v>
      </c>
      <c r="B90" s="4" t="s">
        <v>652</v>
      </c>
      <c r="C90" s="4" t="s">
        <v>37</v>
      </c>
      <c r="D90" s="4">
        <v>2011</v>
      </c>
      <c r="E90" s="8">
        <f>COUNTIF(F90:L90,"&gt;0")</f>
        <v>1</v>
      </c>
      <c r="F90" s="32">
        <f>IF(ISERROR(VLOOKUP($B90&amp;$N90,'1 этап'!$A$13:$I$512,8,FALSE)),0,VLOOKUP($B90&amp;$N90,'1 этап'!$A$13:$I$512,8,FALSE))</f>
        <v>0</v>
      </c>
      <c r="G90" s="32">
        <f>IF(ISERROR(VLOOKUP($B90&amp;$N90,'2 этап'!$A$13:$I$512,8,FALSE)),0,VLOOKUP($B90&amp;$N90,'2 этап'!$A$13:$I$512,8,FALSE))</f>
        <v>0</v>
      </c>
      <c r="H90" s="32">
        <f>IF(ISERROR(VLOOKUP($B90&amp;$N90,'3 этап'!$A$13:$I$512,8,FALSE)),0,VLOOKUP($B90&amp;$N90,'3 этап'!$A$13:$I$512,8,FALSE))</f>
        <v>142</v>
      </c>
      <c r="I90" s="32">
        <f>IF(ISERROR(VLOOKUP($B90&amp;$N90,'4 этап'!$A$13:$I$512,8,FALSE)),0,VLOOKUP($B90&amp;$N90,'4 этап'!$A$13:$I$512,8,FALSE))</f>
        <v>0</v>
      </c>
      <c r="J90" s="32">
        <f>IF(ISERROR(VLOOKUP($B90&amp;$N90,'5 этап'!$A$13:$I$512,8,FALSE)),0,VLOOKUP($B90&amp;$N90,'5 этап'!$A$13:$I$512,8,FALSE))</f>
        <v>0</v>
      </c>
      <c r="K90" s="32">
        <f>IF(ISERROR(VLOOKUP($B90&amp;$N90,'6 этап'!$A$13:$I$512,8,FALSE)),0,VLOOKUP($B90&amp;$N90,'6 этап'!$A$13:$I$512,8,FALSE))</f>
        <v>0</v>
      </c>
      <c r="L90" s="32">
        <f>IF(ISERROR(VLOOKUP($B90&amp;$N90,'7 этап'!$A$13:$I$466,8,FALSE)),0,VLOOKUP($B90&amp;$N90,'7 этап'!$A$13:$I$466,8,FALSE))</f>
        <v>0</v>
      </c>
      <c r="M90" s="12">
        <f>LARGE(F90:K90,1)+LARGE(F90:K90,2)+LARGE(F90:K90,3)+LARGE(F90:K90,4)+L90</f>
        <v>142</v>
      </c>
      <c r="N90" s="14" t="s">
        <v>964</v>
      </c>
    </row>
    <row r="91" spans="1:14" x14ac:dyDescent="0.3">
      <c r="A91" s="35">
        <v>40</v>
      </c>
      <c r="B91" s="4" t="s">
        <v>796</v>
      </c>
      <c r="C91" s="4" t="s">
        <v>94</v>
      </c>
      <c r="D91" s="4">
        <v>2010</v>
      </c>
      <c r="E91" s="8">
        <f>COUNTIF(F91:L91,"&gt;0")</f>
        <v>1</v>
      </c>
      <c r="F91" s="32">
        <f>IF(ISERROR(VLOOKUP($B91&amp;$N91,'1 этап'!$A$13:$I$512,8,FALSE)),0,VLOOKUP($B91&amp;$N91,'1 этап'!$A$13:$I$512,8,FALSE))</f>
        <v>0</v>
      </c>
      <c r="G91" s="32">
        <f>IF(ISERROR(VLOOKUP($B91&amp;$N91,'2 этап'!$A$13:$I$512,8,FALSE)),0,VLOOKUP($B91&amp;$N91,'2 этап'!$A$13:$I$512,8,FALSE))</f>
        <v>0</v>
      </c>
      <c r="H91" s="32">
        <f>IF(ISERROR(VLOOKUP($B91&amp;$N91,'3 этап'!$A$13:$I$512,8,FALSE)),0,VLOOKUP($B91&amp;$N91,'3 этап'!$A$13:$I$512,8,FALSE))</f>
        <v>0</v>
      </c>
      <c r="I91" s="32">
        <f>IF(ISERROR(VLOOKUP($B91&amp;$N91,'4 этап'!$A$13:$I$512,8,FALSE)),0,VLOOKUP($B91&amp;$N91,'4 этап'!$A$13:$I$512,8,FALSE))</f>
        <v>0</v>
      </c>
      <c r="J91" s="32">
        <f>IF(ISERROR(VLOOKUP($B91&amp;$N91,'5 этап'!$A$13:$I$512,8,FALSE)),0,VLOOKUP($B91&amp;$N91,'5 этап'!$A$13:$I$512,8,FALSE))</f>
        <v>134.19999999999999</v>
      </c>
      <c r="K91" s="32">
        <f>IF(ISERROR(VLOOKUP($B91&amp;$N91,'6 этап'!$A$13:$I$512,8,FALSE)),0,VLOOKUP($B91&amp;$N91,'6 этап'!$A$13:$I$512,8,FALSE))</f>
        <v>0</v>
      </c>
      <c r="L91" s="32">
        <f>IF(ISERROR(VLOOKUP($B91&amp;$N91,'7 этап'!$A$13:$I$466,8,FALSE)),0,VLOOKUP($B91&amp;$N91,'7 этап'!$A$13:$I$466,8,FALSE))</f>
        <v>0</v>
      </c>
      <c r="M91" s="12">
        <f>LARGE(F91:K91,1)+LARGE(F91:K91,2)+LARGE(F91:K91,3)+LARGE(F91:K91,4)+L91</f>
        <v>134.19999999999999</v>
      </c>
      <c r="N91" s="14" t="s">
        <v>964</v>
      </c>
    </row>
    <row r="92" spans="1:14" x14ac:dyDescent="0.3">
      <c r="A92" s="35">
        <v>41</v>
      </c>
      <c r="B92" s="4" t="s">
        <v>802</v>
      </c>
      <c r="C92" s="4" t="s">
        <v>112</v>
      </c>
      <c r="D92" s="4">
        <v>2011</v>
      </c>
      <c r="E92" s="8">
        <f>COUNTIF(F92:L92,"&gt;0")</f>
        <v>2</v>
      </c>
      <c r="F92" s="32">
        <f>IF(ISERROR(VLOOKUP($B92&amp;$N92,'1 этап'!$A$13:$I$512,8,FALSE)),0,VLOOKUP($B92&amp;$N92,'1 этап'!$A$13:$I$512,8,FALSE))</f>
        <v>0</v>
      </c>
      <c r="G92" s="32">
        <f>IF(ISERROR(VLOOKUP($B92&amp;$N92,'2 этап'!$A$13:$I$512,8,FALSE)),0,VLOOKUP($B92&amp;$N92,'2 этап'!$A$13:$I$512,8,FALSE))</f>
        <v>0</v>
      </c>
      <c r="H92" s="32">
        <f>IF(ISERROR(VLOOKUP($B92&amp;$N92,'3 этап'!$A$13:$I$512,8,FALSE)),0,VLOOKUP($B92&amp;$N92,'3 этап'!$A$13:$I$512,8,FALSE))</f>
        <v>0</v>
      </c>
      <c r="I92" s="32">
        <f>IF(ISERROR(VLOOKUP($B92&amp;$N92,'4 этап'!$A$13:$I$512,8,FALSE)),0,VLOOKUP($B92&amp;$N92,'4 этап'!$A$13:$I$512,8,FALSE))</f>
        <v>0</v>
      </c>
      <c r="J92" s="32">
        <f>IF(ISERROR(VLOOKUP($B92&amp;$N92,'5 этап'!$A$13:$I$512,8,FALSE)),0,VLOOKUP($B92&amp;$N92,'5 этап'!$A$13:$I$512,8,FALSE))</f>
        <v>1</v>
      </c>
      <c r="K92" s="32">
        <f>IF(ISERROR(VLOOKUP($B92&amp;$N92,'6 этап'!$A$13:$I$512,8,FALSE)),0,VLOOKUP($B92&amp;$N92,'6 этап'!$A$13:$I$512,8,FALSE))</f>
        <v>0</v>
      </c>
      <c r="L92" s="32">
        <f>IF(ISERROR(VLOOKUP($B92&amp;$N92,'7 этап'!$A$13:$I$466,8,FALSE)),0,VLOOKUP($B92&amp;$N92,'7 этап'!$A$13:$I$466,8,FALSE))</f>
        <v>128</v>
      </c>
      <c r="M92" s="12">
        <f>LARGE(F92:K92,1)+LARGE(F92:K92,2)+LARGE(F92:K92,3)+LARGE(F92:K92,4)+L92</f>
        <v>129</v>
      </c>
      <c r="N92" s="14" t="s">
        <v>964</v>
      </c>
    </row>
    <row r="93" spans="1:14" x14ac:dyDescent="0.3">
      <c r="A93" s="35">
        <v>42</v>
      </c>
      <c r="B93" s="4" t="s">
        <v>797</v>
      </c>
      <c r="C93" s="4" t="s">
        <v>798</v>
      </c>
      <c r="D93" s="4">
        <v>2011</v>
      </c>
      <c r="E93" s="8">
        <f>COUNTIF(F93:L93,"&gt;0")</f>
        <v>1</v>
      </c>
      <c r="F93" s="32">
        <f>IF(ISERROR(VLOOKUP($B93&amp;$N93,'1 этап'!$A$13:$I$512,8,FALSE)),0,VLOOKUP($B93&amp;$N93,'1 этап'!$A$13:$I$512,8,FALSE))</f>
        <v>0</v>
      </c>
      <c r="G93" s="32">
        <f>IF(ISERROR(VLOOKUP($B93&amp;$N93,'2 этап'!$A$13:$I$512,8,FALSE)),0,VLOOKUP($B93&amp;$N93,'2 этап'!$A$13:$I$512,8,FALSE))</f>
        <v>0</v>
      </c>
      <c r="H93" s="32">
        <f>IF(ISERROR(VLOOKUP($B93&amp;$N93,'3 этап'!$A$13:$I$512,8,FALSE)),0,VLOOKUP($B93&amp;$N93,'3 этап'!$A$13:$I$512,8,FALSE))</f>
        <v>0</v>
      </c>
      <c r="I93" s="32">
        <f>IF(ISERROR(VLOOKUP($B93&amp;$N93,'4 этап'!$A$13:$I$512,8,FALSE)),0,VLOOKUP($B93&amp;$N93,'4 этап'!$A$13:$I$512,8,FALSE))</f>
        <v>0</v>
      </c>
      <c r="J93" s="32">
        <f>IF(ISERROR(VLOOKUP($B93&amp;$N93,'5 этап'!$A$13:$I$512,8,FALSE)),0,VLOOKUP($B93&amp;$N93,'5 этап'!$A$13:$I$512,8,FALSE))</f>
        <v>126.3</v>
      </c>
      <c r="K93" s="32">
        <f>IF(ISERROR(VLOOKUP($B93&amp;$N93,'6 этап'!$A$13:$I$512,8,FALSE)),0,VLOOKUP($B93&amp;$N93,'6 этап'!$A$13:$I$512,8,FALSE))</f>
        <v>0</v>
      </c>
      <c r="L93" s="32">
        <f>IF(ISERROR(VLOOKUP($B93&amp;$N93,'7 этап'!$A$13:$I$466,8,FALSE)),0,VLOOKUP($B93&amp;$N93,'7 этап'!$A$13:$I$466,8,FALSE))</f>
        <v>0</v>
      </c>
      <c r="M93" s="12">
        <f>LARGE(F93:K93,1)+LARGE(F93:K93,2)+LARGE(F93:K93,3)+LARGE(F93:K93,4)+L93</f>
        <v>126.3</v>
      </c>
      <c r="N93" s="14" t="s">
        <v>964</v>
      </c>
    </row>
    <row r="94" spans="1:14" x14ac:dyDescent="0.3">
      <c r="A94" s="35">
        <v>43</v>
      </c>
      <c r="B94" s="4" t="s">
        <v>428</v>
      </c>
      <c r="C94" s="4" t="s">
        <v>58</v>
      </c>
      <c r="D94" s="4">
        <v>2011</v>
      </c>
      <c r="E94" s="8">
        <f>COUNTIF(F94:L94,"&gt;0")</f>
        <v>2</v>
      </c>
      <c r="F94" s="32">
        <f>IF(ISERROR(VLOOKUP($B94&amp;$N94,'1 этап'!$A$13:$I$512,8,FALSE)),0,VLOOKUP($B94&amp;$N94,'1 этап'!$A$13:$I$512,8,FALSE))</f>
        <v>1</v>
      </c>
      <c r="G94" s="32">
        <f>IF(ISERROR(VLOOKUP($B94&amp;$N94,'2 этап'!$A$13:$I$512,8,FALSE)),0,VLOOKUP($B94&amp;$N94,'2 этап'!$A$13:$I$512,8,FALSE))</f>
        <v>0</v>
      </c>
      <c r="H94" s="32">
        <f>IF(ISERROR(VLOOKUP($B94&amp;$N94,'3 этап'!$A$13:$I$512,8,FALSE)),0,VLOOKUP($B94&amp;$N94,'3 этап'!$A$13:$I$512,8,FALSE))</f>
        <v>0</v>
      </c>
      <c r="I94" s="32">
        <f>IF(ISERROR(VLOOKUP($B94&amp;$N94,'4 этап'!$A$13:$I$512,8,FALSE)),0,VLOOKUP($B94&amp;$N94,'4 этап'!$A$13:$I$512,8,FALSE))</f>
        <v>0</v>
      </c>
      <c r="J94" s="32">
        <f>IF(ISERROR(VLOOKUP($B94&amp;$N94,'5 этап'!$A$13:$I$512,8,FALSE)),0,VLOOKUP($B94&amp;$N94,'5 этап'!$A$13:$I$512,8,FALSE))</f>
        <v>0</v>
      </c>
      <c r="K94" s="32">
        <f>IF(ISERROR(VLOOKUP($B94&amp;$N94,'6 этап'!$A$13:$I$512,8,FALSE)),0,VLOOKUP($B94&amp;$N94,'6 этап'!$A$13:$I$512,8,FALSE))</f>
        <v>0</v>
      </c>
      <c r="L94" s="32">
        <f>IF(ISERROR(VLOOKUP($B94&amp;$N94,'7 этап'!$A$13:$I$466,8,FALSE)),0,VLOOKUP($B94&amp;$N94,'7 этап'!$A$13:$I$466,8,FALSE))</f>
        <v>117.2</v>
      </c>
      <c r="M94" s="12">
        <f>LARGE(F94:K94,1)+LARGE(F94:K94,2)+LARGE(F94:K94,3)+LARGE(F94:K94,4)+L94</f>
        <v>118.2</v>
      </c>
      <c r="N94" s="14" t="s">
        <v>964</v>
      </c>
    </row>
    <row r="95" spans="1:14" x14ac:dyDescent="0.3">
      <c r="A95" s="35">
        <v>44</v>
      </c>
      <c r="B95" s="4" t="s">
        <v>82</v>
      </c>
      <c r="C95" s="4" t="s">
        <v>83</v>
      </c>
      <c r="D95" s="4">
        <v>2011</v>
      </c>
      <c r="E95" s="8">
        <f>COUNTIF(F95:L95,"&gt;0")</f>
        <v>3</v>
      </c>
      <c r="F95" s="32">
        <f>IF(ISERROR(VLOOKUP($B95&amp;$N95,'1 этап'!$A$13:$I$512,8,FALSE)),0,VLOOKUP($B95&amp;$N95,'1 этап'!$A$13:$I$512,8,FALSE))</f>
        <v>0</v>
      </c>
      <c r="G95" s="32">
        <f>IF(ISERROR(VLOOKUP($B95&amp;$N95,'2 этап'!$A$13:$I$512,8,FALSE)),0,VLOOKUP($B95&amp;$N95,'2 этап'!$A$13:$I$512,8,FALSE))</f>
        <v>29</v>
      </c>
      <c r="H95" s="32">
        <f>IF(ISERROR(VLOOKUP($B95&amp;$N95,'3 этап'!$A$13:$I$512,8,FALSE)),0,VLOOKUP($B95&amp;$N95,'3 этап'!$A$13:$I$512,8,FALSE))</f>
        <v>0.01</v>
      </c>
      <c r="I95" s="32">
        <f>IF(ISERROR(VLOOKUP($B95&amp;$N95,'4 этап'!$A$13:$I$512,8,FALSE)),0,VLOOKUP($B95&amp;$N95,'4 этап'!$A$13:$I$512,8,FALSE))</f>
        <v>0</v>
      </c>
      <c r="J95" s="32">
        <f>IF(ISERROR(VLOOKUP($B95&amp;$N95,'5 этап'!$A$13:$I$512,8,FALSE)),0,VLOOKUP($B95&amp;$N95,'5 этап'!$A$13:$I$512,8,FALSE))</f>
        <v>77.099999999999994</v>
      </c>
      <c r="K95" s="32">
        <f>IF(ISERROR(VLOOKUP($B95&amp;$N95,'6 этап'!$A$13:$I$512,8,FALSE)),0,VLOOKUP($B95&amp;$N95,'6 этап'!$A$13:$I$512,8,FALSE))</f>
        <v>0</v>
      </c>
      <c r="L95" s="32">
        <f>IF(ISERROR(VLOOKUP($B95&amp;$N95,'7 этап'!$A$13:$I$466,8,FALSE)),0,VLOOKUP($B95&amp;$N95,'7 этап'!$A$13:$I$466,8,FALSE))</f>
        <v>0</v>
      </c>
      <c r="M95" s="12">
        <f>LARGE(F95:K95,1)+LARGE(F95:K95,2)+LARGE(F95:K95,3)+LARGE(F95:K95,4)+L95</f>
        <v>106.11</v>
      </c>
      <c r="N95" s="14" t="s">
        <v>964</v>
      </c>
    </row>
    <row r="96" spans="1:14" x14ac:dyDescent="0.3">
      <c r="A96" s="35">
        <v>45</v>
      </c>
      <c r="B96" s="4" t="s">
        <v>426</v>
      </c>
      <c r="C96" s="4" t="s">
        <v>35</v>
      </c>
      <c r="D96" s="4">
        <v>2011</v>
      </c>
      <c r="E96" s="8">
        <f>COUNTIF(F96:L96,"&gt;0")</f>
        <v>2</v>
      </c>
      <c r="F96" s="32">
        <f>IF(ISERROR(VLOOKUP($B96&amp;$N96,'1 этап'!$A$13:$I$512,8,FALSE)),0,VLOOKUP($B96&amp;$N96,'1 этап'!$A$13:$I$512,8,FALSE))</f>
        <v>10.5</v>
      </c>
      <c r="G96" s="32">
        <f>IF(ISERROR(VLOOKUP($B96&amp;$N96,'2 этап'!$A$13:$I$512,8,FALSE)),0,VLOOKUP($B96&amp;$N96,'2 этап'!$A$13:$I$512,8,FALSE))</f>
        <v>0</v>
      </c>
      <c r="H96" s="32">
        <f>IF(ISERROR(VLOOKUP($B96&amp;$N96,'3 этап'!$A$13:$I$512,8,FALSE)),0,VLOOKUP($B96&amp;$N96,'3 этап'!$A$13:$I$512,8,FALSE))</f>
        <v>0</v>
      </c>
      <c r="I96" s="32">
        <f>IF(ISERROR(VLOOKUP($B96&amp;$N96,'4 этап'!$A$13:$I$512,8,FALSE)),0,VLOOKUP($B96&amp;$N96,'4 этап'!$A$13:$I$512,8,FALSE))</f>
        <v>0</v>
      </c>
      <c r="J96" s="32">
        <f>IF(ISERROR(VLOOKUP($B96&amp;$N96,'5 этап'!$A$13:$I$512,8,FALSE)),0,VLOOKUP($B96&amp;$N96,'5 этап'!$A$13:$I$512,8,FALSE))</f>
        <v>89.6</v>
      </c>
      <c r="K96" s="32">
        <f>IF(ISERROR(VLOOKUP($B96&amp;$N96,'6 этап'!$A$13:$I$512,8,FALSE)),0,VLOOKUP($B96&amp;$N96,'6 этап'!$A$13:$I$512,8,FALSE))</f>
        <v>0</v>
      </c>
      <c r="L96" s="32">
        <f>IF(ISERROR(VLOOKUP($B96&amp;$N96,'7 этап'!$A$13:$I$466,8,FALSE)),0,VLOOKUP($B96&amp;$N96,'7 этап'!$A$13:$I$466,8,FALSE))</f>
        <v>0</v>
      </c>
      <c r="M96" s="12">
        <f>LARGE(F96:K96,1)+LARGE(F96:K96,2)+LARGE(F96:K96,3)+LARGE(F96:K96,4)+L96</f>
        <v>100.1</v>
      </c>
      <c r="N96" s="14" t="s">
        <v>964</v>
      </c>
    </row>
    <row r="97" spans="1:14" x14ac:dyDescent="0.3">
      <c r="A97" s="35">
        <v>46</v>
      </c>
      <c r="B97" s="4" t="s">
        <v>84</v>
      </c>
      <c r="C97" s="4" t="s">
        <v>61</v>
      </c>
      <c r="D97" s="4">
        <v>2011</v>
      </c>
      <c r="E97" s="8">
        <f>COUNTIF(F97:L97,"&gt;0")</f>
        <v>3</v>
      </c>
      <c r="F97" s="32">
        <f>IF(ISERROR(VLOOKUP($B97&amp;$N97,'1 этап'!$A$13:$I$512,8,FALSE)),0,VLOOKUP($B97&amp;$N97,'1 этап'!$A$13:$I$512,8,FALSE))</f>
        <v>72.7</v>
      </c>
      <c r="G97" s="32">
        <f>IF(ISERROR(VLOOKUP($B97&amp;$N97,'2 этап'!$A$13:$I$512,8,FALSE)),0,VLOOKUP($B97&amp;$N97,'2 этап'!$A$13:$I$512,8,FALSE))</f>
        <v>1</v>
      </c>
      <c r="H97" s="32">
        <f>IF(ISERROR(VLOOKUP($B97&amp;$N97,'3 этап'!$A$13:$I$512,8,FALSE)),0,VLOOKUP($B97&amp;$N97,'3 этап'!$A$13:$I$512,8,FALSE))</f>
        <v>0</v>
      </c>
      <c r="I97" s="32">
        <f>IF(ISERROR(VLOOKUP($B97&amp;$N97,'4 этап'!$A$13:$I$512,8,FALSE)),0,VLOOKUP($B97&amp;$N97,'4 этап'!$A$13:$I$512,8,FALSE))</f>
        <v>0</v>
      </c>
      <c r="J97" s="32">
        <f>IF(ISERROR(VLOOKUP($B97&amp;$N97,'5 этап'!$A$13:$I$512,8,FALSE)),0,VLOOKUP($B97&amp;$N97,'5 этап'!$A$13:$I$512,8,FALSE))</f>
        <v>23.5</v>
      </c>
      <c r="K97" s="32">
        <f>IF(ISERROR(VLOOKUP($B97&amp;$N97,'6 этап'!$A$13:$I$512,8,FALSE)),0,VLOOKUP($B97&amp;$N97,'6 этап'!$A$13:$I$512,8,FALSE))</f>
        <v>0</v>
      </c>
      <c r="L97" s="32">
        <f>IF(ISERROR(VLOOKUP($B97&amp;$N97,'7 этап'!$A$13:$I$466,8,FALSE)),0,VLOOKUP($B97&amp;$N97,'7 этап'!$A$13:$I$466,8,FALSE))</f>
        <v>0</v>
      </c>
      <c r="M97" s="12">
        <f>LARGE(F97:K97,1)+LARGE(F97:K97,2)+LARGE(F97:K97,3)+LARGE(F97:K97,4)+L97</f>
        <v>97.2</v>
      </c>
      <c r="N97" s="14" t="s">
        <v>964</v>
      </c>
    </row>
    <row r="98" spans="1:14" x14ac:dyDescent="0.3">
      <c r="A98" s="35">
        <v>47</v>
      </c>
      <c r="B98" s="4" t="s">
        <v>79</v>
      </c>
      <c r="C98" s="4" t="s">
        <v>58</v>
      </c>
      <c r="D98" s="4">
        <v>2010</v>
      </c>
      <c r="E98" s="8">
        <f>COUNTIF(F98:L98,"&gt;0")</f>
        <v>1</v>
      </c>
      <c r="F98" s="32">
        <f>IF(ISERROR(VLOOKUP($B98&amp;$N98,'1 этап'!$A$13:$I$512,8,FALSE)),0,VLOOKUP($B98&amp;$N98,'1 этап'!$A$13:$I$512,8,FALSE))</f>
        <v>0</v>
      </c>
      <c r="G98" s="32">
        <f>IF(ISERROR(VLOOKUP($B98&amp;$N98,'2 этап'!$A$13:$I$512,8,FALSE)),0,VLOOKUP($B98&amp;$N98,'2 этап'!$A$13:$I$512,8,FALSE))</f>
        <v>86.8</v>
      </c>
      <c r="H98" s="32">
        <f>IF(ISERROR(VLOOKUP($B98&amp;$N98,'3 этап'!$A$13:$I$512,8,FALSE)),0,VLOOKUP($B98&amp;$N98,'3 этап'!$A$13:$I$512,8,FALSE))</f>
        <v>0</v>
      </c>
      <c r="I98" s="32">
        <f>IF(ISERROR(VLOOKUP($B98&amp;$N98,'4 этап'!$A$13:$I$512,8,FALSE)),0,VLOOKUP($B98&amp;$N98,'4 этап'!$A$13:$I$512,8,FALSE))</f>
        <v>0</v>
      </c>
      <c r="J98" s="32">
        <f>IF(ISERROR(VLOOKUP($B98&amp;$N98,'5 этап'!$A$13:$I$512,8,FALSE)),0,VLOOKUP($B98&amp;$N98,'5 этап'!$A$13:$I$512,8,FALSE))</f>
        <v>0</v>
      </c>
      <c r="K98" s="32">
        <f>IF(ISERROR(VLOOKUP($B98&amp;$N98,'6 этап'!$A$13:$I$512,8,FALSE)),0,VLOOKUP($B98&amp;$N98,'6 этап'!$A$13:$I$512,8,FALSE))</f>
        <v>0</v>
      </c>
      <c r="L98" s="32">
        <f>IF(ISERROR(VLOOKUP($B98&amp;$N98,'7 этап'!$A$13:$I$466,8,FALSE)),0,VLOOKUP($B98&amp;$N98,'7 этап'!$A$13:$I$466,8,FALSE))</f>
        <v>0</v>
      </c>
      <c r="M98" s="12">
        <f>LARGE(F98:K98,1)+LARGE(F98:K98,2)+LARGE(F98:K98,3)+LARGE(F98:K98,4)+L98</f>
        <v>86.8</v>
      </c>
      <c r="N98" s="14" t="s">
        <v>964</v>
      </c>
    </row>
    <row r="99" spans="1:14" x14ac:dyDescent="0.3">
      <c r="A99" s="35">
        <v>48</v>
      </c>
      <c r="B99" s="4" t="s">
        <v>800</v>
      </c>
      <c r="C99" s="4" t="s">
        <v>94</v>
      </c>
      <c r="D99" s="4">
        <v>2011</v>
      </c>
      <c r="E99" s="8">
        <f>COUNTIF(F99:L99,"&gt;0")</f>
        <v>2</v>
      </c>
      <c r="F99" s="32">
        <f>IF(ISERROR(VLOOKUP($B99&amp;$N99,'1 этап'!$A$13:$I$512,8,FALSE)),0,VLOOKUP($B99&amp;$N99,'1 этап'!$A$13:$I$512,8,FALSE))</f>
        <v>0</v>
      </c>
      <c r="G99" s="32">
        <f>IF(ISERROR(VLOOKUP($B99&amp;$N99,'2 этап'!$A$13:$I$512,8,FALSE)),0,VLOOKUP($B99&amp;$N99,'2 этап'!$A$13:$I$512,8,FALSE))</f>
        <v>0</v>
      </c>
      <c r="H99" s="32">
        <f>IF(ISERROR(VLOOKUP($B99&amp;$N99,'3 этап'!$A$13:$I$512,8,FALSE)),0,VLOOKUP($B99&amp;$N99,'3 этап'!$A$13:$I$512,8,FALSE))</f>
        <v>0</v>
      </c>
      <c r="I99" s="32">
        <f>IF(ISERROR(VLOOKUP($B99&amp;$N99,'4 этап'!$A$13:$I$512,8,FALSE)),0,VLOOKUP($B99&amp;$N99,'4 этап'!$A$13:$I$512,8,FALSE))</f>
        <v>0</v>
      </c>
      <c r="J99" s="32">
        <f>IF(ISERROR(VLOOKUP($B99&amp;$N99,'5 этап'!$A$13:$I$512,8,FALSE)),0,VLOOKUP($B99&amp;$N99,'5 этап'!$A$13:$I$512,8,FALSE))</f>
        <v>27.9</v>
      </c>
      <c r="K99" s="32">
        <f>IF(ISERROR(VLOOKUP($B99&amp;$N99,'6 этап'!$A$13:$I$512,8,FALSE)),0,VLOOKUP($B99&amp;$N99,'6 этап'!$A$13:$I$512,8,FALSE))</f>
        <v>49</v>
      </c>
      <c r="L99" s="32">
        <f>IF(ISERROR(VLOOKUP($B99&amp;$N99,'7 этап'!$A$13:$I$466,8,FALSE)),0,VLOOKUP($B99&amp;$N99,'7 этап'!$A$13:$I$466,8,FALSE))</f>
        <v>0</v>
      </c>
      <c r="M99" s="12">
        <f>LARGE(F99:K99,1)+LARGE(F99:K99,2)+LARGE(F99:K99,3)+LARGE(F99:K99,4)+L99</f>
        <v>76.900000000000006</v>
      </c>
      <c r="N99" s="14" t="s">
        <v>964</v>
      </c>
    </row>
    <row r="100" spans="1:14" x14ac:dyDescent="0.3">
      <c r="A100" s="35">
        <v>49</v>
      </c>
      <c r="B100" s="4" t="s">
        <v>654</v>
      </c>
      <c r="C100" s="4" t="s">
        <v>42</v>
      </c>
      <c r="D100" s="4">
        <v>2011</v>
      </c>
      <c r="E100" s="8">
        <f>COUNTIF(F100:L100,"&gt;0")</f>
        <v>1</v>
      </c>
      <c r="F100" s="32">
        <f>IF(ISERROR(VLOOKUP($B100&amp;$N100,'1 этап'!$A$13:$I$512,8,FALSE)),0,VLOOKUP($B100&amp;$N100,'1 этап'!$A$13:$I$512,8,FALSE))</f>
        <v>0</v>
      </c>
      <c r="G100" s="32">
        <f>IF(ISERROR(VLOOKUP($B100&amp;$N100,'2 этап'!$A$13:$I$512,8,FALSE)),0,VLOOKUP($B100&amp;$N100,'2 этап'!$A$13:$I$512,8,FALSE))</f>
        <v>0</v>
      </c>
      <c r="H100" s="32">
        <f>IF(ISERROR(VLOOKUP($B100&amp;$N100,'3 этап'!$A$13:$I$512,8,FALSE)),0,VLOOKUP($B100&amp;$N100,'3 этап'!$A$13:$I$512,8,FALSE))</f>
        <v>69.5</v>
      </c>
      <c r="I100" s="32">
        <f>IF(ISERROR(VLOOKUP($B100&amp;$N100,'4 этап'!$A$13:$I$512,8,FALSE)),0,VLOOKUP($B100&amp;$N100,'4 этап'!$A$13:$I$512,8,FALSE))</f>
        <v>0</v>
      </c>
      <c r="J100" s="32">
        <f>IF(ISERROR(VLOOKUP($B100&amp;$N100,'5 этап'!$A$13:$I$512,8,FALSE)),0,VLOOKUP($B100&amp;$N100,'5 этап'!$A$13:$I$512,8,FALSE))</f>
        <v>0</v>
      </c>
      <c r="K100" s="32">
        <f>IF(ISERROR(VLOOKUP($B100&amp;$N100,'6 этап'!$A$13:$I$512,8,FALSE)),0,VLOOKUP($B100&amp;$N100,'6 этап'!$A$13:$I$512,8,FALSE))</f>
        <v>0</v>
      </c>
      <c r="L100" s="32">
        <f>IF(ISERROR(VLOOKUP($B100&amp;$N100,'7 этап'!$A$13:$I$466,8,FALSE)),0,VLOOKUP($B100&amp;$N100,'7 этап'!$A$13:$I$466,8,FALSE))</f>
        <v>0</v>
      </c>
      <c r="M100" s="12">
        <f>LARGE(F100:K100,1)+LARGE(F100:K100,2)+LARGE(F100:K100,3)+LARGE(F100:K100,4)+L100</f>
        <v>69.5</v>
      </c>
      <c r="N100" s="14" t="s">
        <v>964</v>
      </c>
    </row>
    <row r="101" spans="1:14" x14ac:dyDescent="0.3">
      <c r="A101" s="35">
        <v>50</v>
      </c>
      <c r="B101" s="4" t="s">
        <v>430</v>
      </c>
      <c r="C101" s="4" t="s">
        <v>61</v>
      </c>
      <c r="D101" s="4">
        <v>2010</v>
      </c>
      <c r="E101" s="8">
        <f>COUNTIF(F101:L101,"&gt;0")</f>
        <v>2</v>
      </c>
      <c r="F101" s="32">
        <f>IF(ISERROR(VLOOKUP($B101&amp;$N101,'1 этап'!$A$13:$I$512,8,FALSE)),0,VLOOKUP($B101&amp;$N101,'1 этап'!$A$13:$I$512,8,FALSE))</f>
        <v>1</v>
      </c>
      <c r="G101" s="32">
        <f>IF(ISERROR(VLOOKUP($B101&amp;$N101,'2 этап'!$A$13:$I$512,8,FALSE)),0,VLOOKUP($B101&amp;$N101,'2 этап'!$A$13:$I$512,8,FALSE))</f>
        <v>0</v>
      </c>
      <c r="H101" s="32">
        <f>IF(ISERROR(VLOOKUP($B101&amp;$N101,'3 этап'!$A$13:$I$512,8,FALSE)),0,VLOOKUP($B101&amp;$N101,'3 этап'!$A$13:$I$512,8,FALSE))</f>
        <v>0</v>
      </c>
      <c r="I101" s="32">
        <f>IF(ISERROR(VLOOKUP($B101&amp;$N101,'4 этап'!$A$13:$I$512,8,FALSE)),0,VLOOKUP($B101&amp;$N101,'4 этап'!$A$13:$I$512,8,FALSE))</f>
        <v>0</v>
      </c>
      <c r="J101" s="32">
        <f>IF(ISERROR(VLOOKUP($B101&amp;$N101,'5 этап'!$A$13:$I$512,8,FALSE)),0,VLOOKUP($B101&amp;$N101,'5 этап'!$A$13:$I$512,8,FALSE))</f>
        <v>65.2</v>
      </c>
      <c r="K101" s="32">
        <f>IF(ISERROR(VLOOKUP($B101&amp;$N101,'6 этап'!$A$13:$I$512,8,FALSE)),0,VLOOKUP($B101&amp;$N101,'6 этап'!$A$13:$I$512,8,FALSE))</f>
        <v>0</v>
      </c>
      <c r="L101" s="32">
        <f>IF(ISERROR(VLOOKUP($B101&amp;$N101,'7 этап'!$A$13:$I$466,8,FALSE)),0,VLOOKUP($B101&amp;$N101,'7 этап'!$A$13:$I$466,8,FALSE))</f>
        <v>0</v>
      </c>
      <c r="M101" s="12">
        <f>LARGE(F101:K101,1)+LARGE(F101:K101,2)+LARGE(F101:K101,3)+LARGE(F101:K101,4)+L101</f>
        <v>66.2</v>
      </c>
      <c r="N101" s="14" t="s">
        <v>964</v>
      </c>
    </row>
    <row r="102" spans="1:14" x14ac:dyDescent="0.3">
      <c r="A102" s="35">
        <v>51</v>
      </c>
      <c r="B102" s="4" t="s">
        <v>89</v>
      </c>
      <c r="C102" s="4" t="s">
        <v>58</v>
      </c>
      <c r="D102" s="4">
        <v>2011</v>
      </c>
      <c r="E102" s="8">
        <f>COUNTIF(F102:L102,"&gt;0")</f>
        <v>5</v>
      </c>
      <c r="F102" s="32">
        <f>IF(ISERROR(VLOOKUP($B102&amp;$N102,'1 этап'!$A$13:$I$512,8,FALSE)),0,VLOOKUP($B102&amp;$N102,'1 этап'!$A$13:$I$512,8,FALSE))</f>
        <v>0.01</v>
      </c>
      <c r="G102" s="32">
        <f>IF(ISERROR(VLOOKUP($B102&amp;$N102,'2 этап'!$A$13:$I$512,8,FALSE)),0,VLOOKUP($B102&amp;$N102,'2 этап'!$A$13:$I$512,8,FALSE))</f>
        <v>0.01</v>
      </c>
      <c r="H102" s="32">
        <f>IF(ISERROR(VLOOKUP($B102&amp;$N102,'3 этап'!$A$13:$I$512,8,FALSE)),0,VLOOKUP($B102&amp;$N102,'3 этап'!$A$13:$I$512,8,FALSE))</f>
        <v>0.01</v>
      </c>
      <c r="I102" s="32">
        <f>IF(ISERROR(VLOOKUP($B102&amp;$N102,'4 этап'!$A$13:$I$512,8,FALSE)),0,VLOOKUP($B102&amp;$N102,'4 этап'!$A$13:$I$512,8,FALSE))</f>
        <v>21.2</v>
      </c>
      <c r="J102" s="32">
        <f>IF(ISERROR(VLOOKUP($B102&amp;$N102,'5 этап'!$A$13:$I$512,8,FALSE)),0,VLOOKUP($B102&amp;$N102,'5 этап'!$A$13:$I$512,8,FALSE))</f>
        <v>36.799999999999997</v>
      </c>
      <c r="K102" s="32">
        <f>IF(ISERROR(VLOOKUP($B102&amp;$N102,'6 этап'!$A$13:$I$512,8,FALSE)),0,VLOOKUP($B102&amp;$N102,'6 этап'!$A$13:$I$512,8,FALSE))</f>
        <v>0</v>
      </c>
      <c r="L102" s="32">
        <f>IF(ISERROR(VLOOKUP($B102&amp;$N102,'7 этап'!$A$13:$I$466,8,FALSE)),0,VLOOKUP($B102&amp;$N102,'7 этап'!$A$13:$I$466,8,FALSE))</f>
        <v>0</v>
      </c>
      <c r="M102" s="12">
        <f>LARGE(F102:K102,1)+LARGE(F102:K102,2)+LARGE(F102:K102,3)+LARGE(F102:K102,4)+L102</f>
        <v>58.019999999999996</v>
      </c>
      <c r="N102" s="14" t="s">
        <v>964</v>
      </c>
    </row>
    <row r="103" spans="1:14" x14ac:dyDescent="0.3">
      <c r="A103" s="35">
        <v>52</v>
      </c>
      <c r="B103" s="4" t="s">
        <v>655</v>
      </c>
      <c r="C103" s="4" t="s">
        <v>98</v>
      </c>
      <c r="D103" s="4">
        <v>2011</v>
      </c>
      <c r="E103" s="8">
        <f>COUNTIF(F103:L103,"&gt;0")</f>
        <v>1</v>
      </c>
      <c r="F103" s="32">
        <f>IF(ISERROR(VLOOKUP($B103&amp;$N103,'1 этап'!$A$13:$I$512,8,FALSE)),0,VLOOKUP($B103&amp;$N103,'1 этап'!$A$13:$I$512,8,FALSE))</f>
        <v>0</v>
      </c>
      <c r="G103" s="32">
        <f>IF(ISERROR(VLOOKUP($B103&amp;$N103,'2 этап'!$A$13:$I$512,8,FALSE)),0,VLOOKUP($B103&amp;$N103,'2 этап'!$A$13:$I$512,8,FALSE))</f>
        <v>0</v>
      </c>
      <c r="H103" s="32">
        <f>IF(ISERROR(VLOOKUP($B103&amp;$N103,'3 этап'!$A$13:$I$512,8,FALSE)),0,VLOOKUP($B103&amp;$N103,'3 этап'!$A$13:$I$512,8,FALSE))</f>
        <v>49.6</v>
      </c>
      <c r="I103" s="32">
        <f>IF(ISERROR(VLOOKUP($B103&amp;$N103,'4 этап'!$A$13:$I$512,8,FALSE)),0,VLOOKUP($B103&amp;$N103,'4 этап'!$A$13:$I$512,8,FALSE))</f>
        <v>0</v>
      </c>
      <c r="J103" s="32">
        <f>IF(ISERROR(VLOOKUP($B103&amp;$N103,'5 этап'!$A$13:$I$512,8,FALSE)),0,VLOOKUP($B103&amp;$N103,'5 этап'!$A$13:$I$512,8,FALSE))</f>
        <v>0</v>
      </c>
      <c r="K103" s="32">
        <f>IF(ISERROR(VLOOKUP($B103&amp;$N103,'6 этап'!$A$13:$I$512,8,FALSE)),0,VLOOKUP($B103&amp;$N103,'6 этап'!$A$13:$I$512,8,FALSE))</f>
        <v>0</v>
      </c>
      <c r="L103" s="32">
        <f>IF(ISERROR(VLOOKUP($B103&amp;$N103,'7 этап'!$A$13:$I$466,8,FALSE)),0,VLOOKUP($B103&amp;$N103,'7 этап'!$A$13:$I$466,8,FALSE))</f>
        <v>0</v>
      </c>
      <c r="M103" s="12">
        <f>LARGE(F103:K103,1)+LARGE(F103:K103,2)+LARGE(F103:K103,3)+LARGE(F103:K103,4)+L103</f>
        <v>49.6</v>
      </c>
      <c r="N103" s="14" t="s">
        <v>964</v>
      </c>
    </row>
    <row r="104" spans="1:14" x14ac:dyDescent="0.3">
      <c r="A104" s="35">
        <v>53</v>
      </c>
      <c r="B104" s="4" t="s">
        <v>656</v>
      </c>
      <c r="C104" s="4" t="s">
        <v>48</v>
      </c>
      <c r="D104" s="4">
        <v>2010</v>
      </c>
      <c r="E104" s="8">
        <f>COUNTIF(F104:L104,"&gt;0")</f>
        <v>1</v>
      </c>
      <c r="F104" s="32">
        <f>IF(ISERROR(VLOOKUP($B104&amp;$N104,'1 этап'!$A$13:$I$512,8,FALSE)),0,VLOOKUP($B104&amp;$N104,'1 этап'!$A$13:$I$512,8,FALSE))</f>
        <v>0</v>
      </c>
      <c r="G104" s="32">
        <f>IF(ISERROR(VLOOKUP($B104&amp;$N104,'2 этап'!$A$13:$I$512,8,FALSE)),0,VLOOKUP($B104&amp;$N104,'2 этап'!$A$13:$I$512,8,FALSE))</f>
        <v>0</v>
      </c>
      <c r="H104" s="32">
        <f>IF(ISERROR(VLOOKUP($B104&amp;$N104,'3 этап'!$A$13:$I$512,8,FALSE)),0,VLOOKUP($B104&amp;$N104,'3 этап'!$A$13:$I$512,8,FALSE))</f>
        <v>44.3</v>
      </c>
      <c r="I104" s="32">
        <f>IF(ISERROR(VLOOKUP($B104&amp;$N104,'4 этап'!$A$13:$I$512,8,FALSE)),0,VLOOKUP($B104&amp;$N104,'4 этап'!$A$13:$I$512,8,FALSE))</f>
        <v>0</v>
      </c>
      <c r="J104" s="32">
        <f>IF(ISERROR(VLOOKUP($B104&amp;$N104,'5 этап'!$A$13:$I$512,8,FALSE)),0,VLOOKUP($B104&amp;$N104,'5 этап'!$A$13:$I$512,8,FALSE))</f>
        <v>0</v>
      </c>
      <c r="K104" s="32">
        <f>IF(ISERROR(VLOOKUP($B104&amp;$N104,'6 этап'!$A$13:$I$512,8,FALSE)),0,VLOOKUP($B104&amp;$N104,'6 этап'!$A$13:$I$512,8,FALSE))</f>
        <v>0</v>
      </c>
      <c r="L104" s="32">
        <f>IF(ISERROR(VLOOKUP($B104&amp;$N104,'7 этап'!$A$13:$I$466,8,FALSE)),0,VLOOKUP($B104&amp;$N104,'7 этап'!$A$13:$I$466,8,FALSE))</f>
        <v>0</v>
      </c>
      <c r="M104" s="12">
        <f>LARGE(F104:K104,1)+LARGE(F104:K104,2)+LARGE(F104:K104,3)+LARGE(F104:K104,4)+L104</f>
        <v>44.3</v>
      </c>
      <c r="N104" s="14" t="s">
        <v>964</v>
      </c>
    </row>
    <row r="105" spans="1:14" x14ac:dyDescent="0.3">
      <c r="A105" s="35">
        <v>54</v>
      </c>
      <c r="B105" s="4" t="s">
        <v>432</v>
      </c>
      <c r="C105" s="4" t="s">
        <v>112</v>
      </c>
      <c r="D105" s="4">
        <v>2011</v>
      </c>
      <c r="E105" s="8">
        <f>COUNTIF(F105:L105,"&gt;0")</f>
        <v>3</v>
      </c>
      <c r="F105" s="32">
        <f>IF(ISERROR(VLOOKUP($B105&amp;$N105,'1 этап'!$A$13:$I$512,8,FALSE)),0,VLOOKUP($B105&amp;$N105,'1 этап'!$A$13:$I$512,8,FALSE))</f>
        <v>1</v>
      </c>
      <c r="G105" s="32">
        <f>IF(ISERROR(VLOOKUP($B105&amp;$N105,'2 этап'!$A$13:$I$512,8,FALSE)),0,VLOOKUP($B105&amp;$N105,'2 этап'!$A$13:$I$512,8,FALSE))</f>
        <v>0</v>
      </c>
      <c r="H105" s="32">
        <f>IF(ISERROR(VLOOKUP($B105&amp;$N105,'3 этап'!$A$13:$I$512,8,FALSE)),0,VLOOKUP($B105&amp;$N105,'3 этап'!$A$13:$I$512,8,FALSE))</f>
        <v>0</v>
      </c>
      <c r="I105" s="32">
        <f>IF(ISERROR(VLOOKUP($B105&amp;$N105,'4 этап'!$A$13:$I$512,8,FALSE)),0,VLOOKUP($B105&amp;$N105,'4 этап'!$A$13:$I$512,8,FALSE))</f>
        <v>0</v>
      </c>
      <c r="J105" s="32">
        <f>IF(ISERROR(VLOOKUP($B105&amp;$N105,'5 этап'!$A$13:$I$512,8,FALSE)),0,VLOOKUP($B105&amp;$N105,'5 этап'!$A$13:$I$512,8,FALSE))</f>
        <v>25.9</v>
      </c>
      <c r="K105" s="32">
        <f>IF(ISERROR(VLOOKUP($B105&amp;$N105,'6 этап'!$A$13:$I$512,8,FALSE)),0,VLOOKUP($B105&amp;$N105,'6 этап'!$A$13:$I$512,8,FALSE))</f>
        <v>0</v>
      </c>
      <c r="L105" s="32">
        <f>IF(ISERROR(VLOOKUP($B105&amp;$N105,'7 этап'!$A$13:$I$466,8,FALSE)),0,VLOOKUP($B105&amp;$N105,'7 этап'!$A$13:$I$466,8,FALSE))</f>
        <v>1</v>
      </c>
      <c r="M105" s="12">
        <f>LARGE(F105:K105,1)+LARGE(F105:K105,2)+LARGE(F105:K105,3)+LARGE(F105:K105,4)+L105</f>
        <v>27.9</v>
      </c>
      <c r="N105" s="14" t="s">
        <v>964</v>
      </c>
    </row>
    <row r="106" spans="1:14" x14ac:dyDescent="0.3">
      <c r="A106" s="35">
        <v>55</v>
      </c>
      <c r="B106" s="4" t="s">
        <v>803</v>
      </c>
      <c r="C106" s="4" t="s">
        <v>112</v>
      </c>
      <c r="D106" s="4">
        <v>2011</v>
      </c>
      <c r="E106" s="8">
        <f>COUNTIF(F106:L106,"&gt;0")</f>
        <v>2</v>
      </c>
      <c r="F106" s="32">
        <f>IF(ISERROR(VLOOKUP($B106&amp;$N106,'1 этап'!$A$13:$I$512,8,FALSE)),0,VLOOKUP($B106&amp;$N106,'1 этап'!$A$13:$I$512,8,FALSE))</f>
        <v>0</v>
      </c>
      <c r="G106" s="32">
        <f>IF(ISERROR(VLOOKUP($B106&amp;$N106,'2 этап'!$A$13:$I$512,8,FALSE)),0,VLOOKUP($B106&amp;$N106,'2 этап'!$A$13:$I$512,8,FALSE))</f>
        <v>0</v>
      </c>
      <c r="H106" s="32">
        <f>IF(ISERROR(VLOOKUP($B106&amp;$N106,'3 этап'!$A$13:$I$512,8,FALSE)),0,VLOOKUP($B106&amp;$N106,'3 этап'!$A$13:$I$512,8,FALSE))</f>
        <v>0</v>
      </c>
      <c r="I106" s="32">
        <f>IF(ISERROR(VLOOKUP($B106&amp;$N106,'4 этап'!$A$13:$I$512,8,FALSE)),0,VLOOKUP($B106&amp;$N106,'4 этап'!$A$13:$I$512,8,FALSE))</f>
        <v>0</v>
      </c>
      <c r="J106" s="32">
        <f>IF(ISERROR(VLOOKUP($B106&amp;$N106,'5 этап'!$A$13:$I$512,8,FALSE)),0,VLOOKUP($B106&amp;$N106,'5 этап'!$A$13:$I$512,8,FALSE))</f>
        <v>1</v>
      </c>
      <c r="K106" s="32">
        <f>IF(ISERROR(VLOOKUP($B106&amp;$N106,'6 этап'!$A$13:$I$512,8,FALSE)),0,VLOOKUP($B106&amp;$N106,'6 этап'!$A$13:$I$512,8,FALSE))</f>
        <v>22.2</v>
      </c>
      <c r="L106" s="32">
        <f>IF(ISERROR(VLOOKUP($B106&amp;$N106,'7 этап'!$A$13:$I$466,8,FALSE)),0,VLOOKUP($B106&amp;$N106,'7 этап'!$A$13:$I$466,8,FALSE))</f>
        <v>0</v>
      </c>
      <c r="M106" s="12">
        <f>LARGE(F106:K106,1)+LARGE(F106:K106,2)+LARGE(F106:K106,3)+LARGE(F106:K106,4)+L106</f>
        <v>23.2</v>
      </c>
      <c r="N106" s="14" t="s">
        <v>964</v>
      </c>
    </row>
    <row r="107" spans="1:14" x14ac:dyDescent="0.3">
      <c r="A107" s="35">
        <v>56</v>
      </c>
      <c r="B107" s="4" t="s">
        <v>801</v>
      </c>
      <c r="C107" s="4" t="s">
        <v>61</v>
      </c>
      <c r="D107" s="4">
        <v>2010</v>
      </c>
      <c r="E107" s="8">
        <f>COUNTIF(F107:L107,"&gt;0")</f>
        <v>1</v>
      </c>
      <c r="F107" s="32">
        <f>IF(ISERROR(VLOOKUP($B107&amp;$N107,'1 этап'!$A$13:$I$512,8,FALSE)),0,VLOOKUP($B107&amp;$N107,'1 этап'!$A$13:$I$512,8,FALSE))</f>
        <v>0</v>
      </c>
      <c r="G107" s="32">
        <f>IF(ISERROR(VLOOKUP($B107&amp;$N107,'2 этап'!$A$13:$I$512,8,FALSE)),0,VLOOKUP($B107&amp;$N107,'2 этап'!$A$13:$I$512,8,FALSE))</f>
        <v>0</v>
      </c>
      <c r="H107" s="32">
        <f>IF(ISERROR(VLOOKUP($B107&amp;$N107,'3 этап'!$A$13:$I$512,8,FALSE)),0,VLOOKUP($B107&amp;$N107,'3 этап'!$A$13:$I$512,8,FALSE))</f>
        <v>0</v>
      </c>
      <c r="I107" s="32">
        <f>IF(ISERROR(VLOOKUP($B107&amp;$N107,'4 этап'!$A$13:$I$512,8,FALSE)),0,VLOOKUP($B107&amp;$N107,'4 этап'!$A$13:$I$512,8,FALSE))</f>
        <v>0</v>
      </c>
      <c r="J107" s="32">
        <f>IF(ISERROR(VLOOKUP($B107&amp;$N107,'5 этап'!$A$13:$I$512,8,FALSE)),0,VLOOKUP($B107&amp;$N107,'5 этап'!$A$13:$I$512,8,FALSE))</f>
        <v>21.9</v>
      </c>
      <c r="K107" s="32">
        <f>IF(ISERROR(VLOOKUP($B107&amp;$N107,'6 этап'!$A$13:$I$512,8,FALSE)),0,VLOOKUP($B107&amp;$N107,'6 этап'!$A$13:$I$512,8,FALSE))</f>
        <v>0</v>
      </c>
      <c r="L107" s="32">
        <f>IF(ISERROR(VLOOKUP($B107&amp;$N107,'7 этап'!$A$13:$I$466,8,FALSE)),0,VLOOKUP($B107&amp;$N107,'7 этап'!$A$13:$I$466,8,FALSE))</f>
        <v>0</v>
      </c>
      <c r="M107" s="12">
        <f>LARGE(F107:K107,1)+LARGE(F107:K107,2)+LARGE(F107:K107,3)+LARGE(F107:K107,4)+L107</f>
        <v>21.9</v>
      </c>
      <c r="N107" s="14" t="s">
        <v>964</v>
      </c>
    </row>
    <row r="108" spans="1:14" x14ac:dyDescent="0.3">
      <c r="A108" s="35">
        <v>57</v>
      </c>
      <c r="B108" s="4" t="s">
        <v>906</v>
      </c>
      <c r="C108" s="4" t="s">
        <v>821</v>
      </c>
      <c r="D108" s="4">
        <v>2010</v>
      </c>
      <c r="E108" s="8">
        <f>COUNTIF(F108:L108,"&gt;0")</f>
        <v>1</v>
      </c>
      <c r="F108" s="32">
        <f>IF(ISERROR(VLOOKUP($B108&amp;$N108,'1 этап'!$A$13:$I$512,8,FALSE)),0,VLOOKUP($B108&amp;$N108,'1 этап'!$A$13:$I$512,8,FALSE))</f>
        <v>0</v>
      </c>
      <c r="G108" s="32">
        <f>IF(ISERROR(VLOOKUP($B108&amp;$N108,'2 этап'!$A$13:$I$512,8,FALSE)),0,VLOOKUP($B108&amp;$N108,'2 этап'!$A$13:$I$512,8,FALSE))</f>
        <v>0</v>
      </c>
      <c r="H108" s="32">
        <f>IF(ISERROR(VLOOKUP($B108&amp;$N108,'3 этап'!$A$13:$I$512,8,FALSE)),0,VLOOKUP($B108&amp;$N108,'3 этап'!$A$13:$I$512,8,FALSE))</f>
        <v>0</v>
      </c>
      <c r="I108" s="32">
        <f>IF(ISERROR(VLOOKUP($B108&amp;$N108,'4 этап'!$A$13:$I$512,8,FALSE)),0,VLOOKUP($B108&amp;$N108,'4 этап'!$A$13:$I$512,8,FALSE))</f>
        <v>0</v>
      </c>
      <c r="J108" s="32">
        <f>IF(ISERROR(VLOOKUP($B108&amp;$N108,'5 этап'!$A$13:$I$512,8,FALSE)),0,VLOOKUP($B108&amp;$N108,'5 этап'!$A$13:$I$512,8,FALSE))</f>
        <v>0</v>
      </c>
      <c r="K108" s="32">
        <f>IF(ISERROR(VLOOKUP($B108&amp;$N108,'6 этап'!$A$13:$I$512,8,FALSE)),0,VLOOKUP($B108&amp;$N108,'6 этап'!$A$13:$I$512,8,FALSE))</f>
        <v>4.9000000000000004</v>
      </c>
      <c r="L108" s="32">
        <f>IF(ISERROR(VLOOKUP($B108&amp;$N108,'7 этап'!$A$13:$I$466,8,FALSE)),0,VLOOKUP($B108&amp;$N108,'7 этап'!$A$13:$I$466,8,FALSE))</f>
        <v>0</v>
      </c>
      <c r="M108" s="12">
        <f>LARGE(F108:K108,1)+LARGE(F108:K108,2)+LARGE(F108:K108,3)+LARGE(F108:K108,4)+L108</f>
        <v>4.9000000000000004</v>
      </c>
      <c r="N108" s="14" t="s">
        <v>964</v>
      </c>
    </row>
    <row r="109" spans="1:14" x14ac:dyDescent="0.3">
      <c r="A109" s="35">
        <v>58</v>
      </c>
      <c r="B109" s="4" t="s">
        <v>657</v>
      </c>
      <c r="C109" s="4" t="s">
        <v>37</v>
      </c>
      <c r="D109" s="4">
        <v>2010</v>
      </c>
      <c r="E109" s="8">
        <f>COUNTIF(F109:L109,"&gt;0")</f>
        <v>3</v>
      </c>
      <c r="F109" s="32">
        <f>IF(ISERROR(VLOOKUP($B109&amp;$N109,'1 этап'!$A$13:$I$512,8,FALSE)),0,VLOOKUP($B109&amp;$N109,'1 этап'!$A$13:$I$512,8,FALSE))</f>
        <v>0</v>
      </c>
      <c r="G109" s="32">
        <f>IF(ISERROR(VLOOKUP($B109&amp;$N109,'2 этап'!$A$13:$I$512,8,FALSE)),0,VLOOKUP($B109&amp;$N109,'2 этап'!$A$13:$I$512,8,FALSE))</f>
        <v>1</v>
      </c>
      <c r="H109" s="32">
        <f>IF(ISERROR(VLOOKUP($B109&amp;$N109,'3 этап'!$A$13:$I$512,8,FALSE)),0,VLOOKUP($B109&amp;$N109,'3 этап'!$A$13:$I$512,8,FALSE))</f>
        <v>0.01</v>
      </c>
      <c r="I109" s="32">
        <f>IF(ISERROR(VLOOKUP($B109&amp;$N109,'4 этап'!$A$13:$I$512,8,FALSE)),0,VLOOKUP($B109&amp;$N109,'4 этап'!$A$13:$I$512,8,FALSE))</f>
        <v>0</v>
      </c>
      <c r="J109" s="32">
        <f>IF(ISERROR(VLOOKUP($B109&amp;$N109,'5 этап'!$A$13:$I$512,8,FALSE)),0,VLOOKUP($B109&amp;$N109,'5 этап'!$A$13:$I$512,8,FALSE))</f>
        <v>1</v>
      </c>
      <c r="K109" s="32">
        <f>IF(ISERROR(VLOOKUP($B109&amp;$N109,'6 этап'!$A$13:$I$512,8,FALSE)),0,VLOOKUP($B109&amp;$N109,'6 этап'!$A$13:$I$512,8,FALSE))</f>
        <v>0</v>
      </c>
      <c r="L109" s="32">
        <f>IF(ISERROR(VLOOKUP($B109&amp;$N109,'7 этап'!$A$13:$I$466,8,FALSE)),0,VLOOKUP($B109&amp;$N109,'7 этап'!$A$13:$I$466,8,FALSE))</f>
        <v>0</v>
      </c>
      <c r="M109" s="12">
        <f>LARGE(F109:K109,1)+LARGE(F109:K109,2)+LARGE(F109:K109,3)+LARGE(F109:K109,4)+L109</f>
        <v>2.0099999999999998</v>
      </c>
      <c r="N109" s="14" t="s">
        <v>964</v>
      </c>
    </row>
    <row r="110" spans="1:14" x14ac:dyDescent="0.3">
      <c r="A110" s="35">
        <v>59</v>
      </c>
      <c r="B110" s="4" t="s">
        <v>85</v>
      </c>
      <c r="C110" s="4" t="s">
        <v>83</v>
      </c>
      <c r="D110" s="4">
        <v>2011</v>
      </c>
      <c r="E110" s="8">
        <f>COUNTIF(F110:L110,"&gt;0")</f>
        <v>2</v>
      </c>
      <c r="F110" s="32">
        <f>IF(ISERROR(VLOOKUP($B110&amp;$N110,'1 этап'!$A$13:$I$512,8,FALSE)),0,VLOOKUP($B110&amp;$N110,'1 этап'!$A$13:$I$512,8,FALSE))</f>
        <v>0</v>
      </c>
      <c r="G110" s="32">
        <f>IF(ISERROR(VLOOKUP($B110&amp;$N110,'2 этап'!$A$13:$I$512,8,FALSE)),0,VLOOKUP($B110&amp;$N110,'2 этап'!$A$13:$I$512,8,FALSE))</f>
        <v>1</v>
      </c>
      <c r="H110" s="32">
        <f>IF(ISERROR(VLOOKUP($B110&amp;$N110,'3 этап'!$A$13:$I$512,8,FALSE)),0,VLOOKUP($B110&amp;$N110,'3 этап'!$A$13:$I$512,8,FALSE))</f>
        <v>0</v>
      </c>
      <c r="I110" s="32">
        <f>IF(ISERROR(VLOOKUP($B110&amp;$N110,'4 этап'!$A$13:$I$512,8,FALSE)),0,VLOOKUP($B110&amp;$N110,'4 этап'!$A$13:$I$512,8,FALSE))</f>
        <v>0</v>
      </c>
      <c r="J110" s="32">
        <f>IF(ISERROR(VLOOKUP($B110&amp;$N110,'5 этап'!$A$13:$I$512,8,FALSE)),0,VLOOKUP($B110&amp;$N110,'5 этап'!$A$13:$I$512,8,FALSE))</f>
        <v>1</v>
      </c>
      <c r="K110" s="32">
        <f>IF(ISERROR(VLOOKUP($B110&amp;$N110,'6 этап'!$A$13:$I$512,8,FALSE)),0,VLOOKUP($B110&amp;$N110,'6 этап'!$A$13:$I$512,8,FALSE))</f>
        <v>0</v>
      </c>
      <c r="L110" s="32">
        <f>IF(ISERROR(VLOOKUP($B110&amp;$N110,'7 этап'!$A$13:$I$466,8,FALSE)),0,VLOOKUP($B110&amp;$N110,'7 этап'!$A$13:$I$466,8,FALSE))</f>
        <v>0</v>
      </c>
      <c r="M110" s="12">
        <f>LARGE(F110:K110,1)+LARGE(F110:K110,2)+LARGE(F110:K110,3)+LARGE(F110:K110,4)+L110</f>
        <v>2</v>
      </c>
      <c r="N110" s="14" t="s">
        <v>964</v>
      </c>
    </row>
    <row r="111" spans="1:14" x14ac:dyDescent="0.3">
      <c r="A111" s="35">
        <v>60</v>
      </c>
      <c r="B111" s="4" t="s">
        <v>87</v>
      </c>
      <c r="C111" s="4" t="s">
        <v>39</v>
      </c>
      <c r="D111" s="4">
        <v>2011</v>
      </c>
      <c r="E111" s="8">
        <f>COUNTIF(F111:L111,"&gt;0")</f>
        <v>2</v>
      </c>
      <c r="F111" s="32">
        <f>IF(ISERROR(VLOOKUP($B111&amp;$N111,'1 этап'!$A$13:$I$512,8,FALSE)),0,VLOOKUP($B111&amp;$N111,'1 этап'!$A$13:$I$512,8,FALSE))</f>
        <v>0</v>
      </c>
      <c r="G111" s="32">
        <f>IF(ISERROR(VLOOKUP($B111&amp;$N111,'2 этап'!$A$13:$I$512,8,FALSE)),0,VLOOKUP($B111&amp;$N111,'2 этап'!$A$13:$I$512,8,FALSE))</f>
        <v>0.01</v>
      </c>
      <c r="H111" s="32">
        <f>IF(ISERROR(VLOOKUP($B111&amp;$N111,'3 этап'!$A$13:$I$512,8,FALSE)),0,VLOOKUP($B111&amp;$N111,'3 этап'!$A$13:$I$512,8,FALSE))</f>
        <v>0</v>
      </c>
      <c r="I111" s="32">
        <f>IF(ISERROR(VLOOKUP($B111&amp;$N111,'4 этап'!$A$13:$I$512,8,FALSE)),0,VLOOKUP($B111&amp;$N111,'4 этап'!$A$13:$I$512,8,FALSE))</f>
        <v>0</v>
      </c>
      <c r="J111" s="32">
        <f>IF(ISERROR(VLOOKUP($B111&amp;$N111,'5 этап'!$A$13:$I$512,8,FALSE)),0,VLOOKUP($B111&amp;$N111,'5 этап'!$A$13:$I$512,8,FALSE))</f>
        <v>0</v>
      </c>
      <c r="K111" s="32">
        <f>IF(ISERROR(VLOOKUP($B111&amp;$N111,'6 этап'!$A$13:$I$512,8,FALSE)),0,VLOOKUP($B111&amp;$N111,'6 этап'!$A$13:$I$512,8,FALSE))</f>
        <v>1</v>
      </c>
      <c r="L111" s="32">
        <f>IF(ISERROR(VLOOKUP($B111&amp;$N111,'7 этап'!$A$13:$I$466,8,FALSE)),0,VLOOKUP($B111&amp;$N111,'7 этап'!$A$13:$I$466,8,FALSE))</f>
        <v>0</v>
      </c>
      <c r="M111" s="12">
        <f>LARGE(F111:K111,1)+LARGE(F111:K111,2)+LARGE(F111:K111,3)+LARGE(F111:K111,4)+L111</f>
        <v>1.01</v>
      </c>
      <c r="N111" s="14" t="s">
        <v>964</v>
      </c>
    </row>
    <row r="112" spans="1:14" x14ac:dyDescent="0.3">
      <c r="A112" s="35">
        <v>61</v>
      </c>
      <c r="B112" s="4" t="s">
        <v>86</v>
      </c>
      <c r="C112" s="4" t="s">
        <v>58</v>
      </c>
      <c r="D112" s="4">
        <v>2011</v>
      </c>
      <c r="E112" s="8">
        <f>COUNTIF(F112:L112,"&gt;0")</f>
        <v>2</v>
      </c>
      <c r="F112" s="32">
        <f>IF(ISERROR(VLOOKUP($B112&amp;$N112,'1 этап'!$A$13:$I$512,8,FALSE)),0,VLOOKUP($B112&amp;$N112,'1 этап'!$A$13:$I$512,8,FALSE))</f>
        <v>1</v>
      </c>
      <c r="G112" s="32">
        <f>IF(ISERROR(VLOOKUP($B112&amp;$N112,'2 этап'!$A$13:$I$512,8,FALSE)),0,VLOOKUP($B112&amp;$N112,'2 этап'!$A$13:$I$512,8,FALSE))</f>
        <v>0.01</v>
      </c>
      <c r="H112" s="32">
        <f>IF(ISERROR(VLOOKUP($B112&amp;$N112,'3 этап'!$A$13:$I$512,8,FALSE)),0,VLOOKUP($B112&amp;$N112,'3 этап'!$A$13:$I$512,8,FALSE))</f>
        <v>0</v>
      </c>
      <c r="I112" s="32">
        <f>IF(ISERROR(VLOOKUP($B112&amp;$N112,'4 этап'!$A$13:$I$512,8,FALSE)),0,VLOOKUP($B112&amp;$N112,'4 этап'!$A$13:$I$512,8,FALSE))</f>
        <v>0</v>
      </c>
      <c r="J112" s="32">
        <f>IF(ISERROR(VLOOKUP($B112&amp;$N112,'5 этап'!$A$13:$I$512,8,FALSE)),0,VLOOKUP($B112&amp;$N112,'5 этап'!$A$13:$I$512,8,FALSE))</f>
        <v>0</v>
      </c>
      <c r="K112" s="32">
        <f>IF(ISERROR(VLOOKUP($B112&amp;$N112,'6 этап'!$A$13:$I$512,8,FALSE)),0,VLOOKUP($B112&amp;$N112,'6 этап'!$A$13:$I$512,8,FALSE))</f>
        <v>0</v>
      </c>
      <c r="L112" s="32">
        <f>IF(ISERROR(VLOOKUP($B112&amp;$N112,'7 этап'!$A$13:$I$466,8,FALSE)),0,VLOOKUP($B112&amp;$N112,'7 этап'!$A$13:$I$466,8,FALSE))</f>
        <v>0</v>
      </c>
      <c r="M112" s="12">
        <f>LARGE(F112:K112,1)+LARGE(F112:K112,2)+LARGE(F112:K112,3)+LARGE(F112:K112,4)+L112</f>
        <v>1.01</v>
      </c>
      <c r="N112" s="14" t="s">
        <v>964</v>
      </c>
    </row>
    <row r="113" spans="1:14" x14ac:dyDescent="0.3">
      <c r="A113" s="35">
        <v>62</v>
      </c>
      <c r="B113" s="4" t="s">
        <v>431</v>
      </c>
      <c r="C113" s="4" t="s">
        <v>58</v>
      </c>
      <c r="D113" s="4">
        <v>2010</v>
      </c>
      <c r="E113" s="8">
        <f>COUNTIF(F113:L113,"&gt;0")</f>
        <v>1</v>
      </c>
      <c r="F113" s="32">
        <f>IF(ISERROR(VLOOKUP($B113&amp;$N113,'1 этап'!$A$13:$I$512,8,FALSE)),0,VLOOKUP($B113&amp;$N113,'1 этап'!$A$13:$I$512,8,FALSE))</f>
        <v>1</v>
      </c>
      <c r="G113" s="32">
        <f>IF(ISERROR(VLOOKUP($B113&amp;$N113,'2 этап'!$A$13:$I$512,8,FALSE)),0,VLOOKUP($B113&amp;$N113,'2 этап'!$A$13:$I$512,8,FALSE))</f>
        <v>0</v>
      </c>
      <c r="H113" s="32">
        <f>IF(ISERROR(VLOOKUP($B113&amp;$N113,'3 этап'!$A$13:$I$512,8,FALSE)),0,VLOOKUP($B113&amp;$N113,'3 этап'!$A$13:$I$512,8,FALSE))</f>
        <v>0</v>
      </c>
      <c r="I113" s="32">
        <f>IF(ISERROR(VLOOKUP($B113&amp;$N113,'4 этап'!$A$13:$I$512,8,FALSE)),0,VLOOKUP($B113&amp;$N113,'4 этап'!$A$13:$I$512,8,FALSE))</f>
        <v>0</v>
      </c>
      <c r="J113" s="32">
        <f>IF(ISERROR(VLOOKUP($B113&amp;$N113,'5 этап'!$A$13:$I$512,8,FALSE)),0,VLOOKUP($B113&amp;$N113,'5 этап'!$A$13:$I$512,8,FALSE))</f>
        <v>0</v>
      </c>
      <c r="K113" s="32">
        <f>IF(ISERROR(VLOOKUP($B113&amp;$N113,'6 этап'!$A$13:$I$512,8,FALSE)),0,VLOOKUP($B113&amp;$N113,'6 этап'!$A$13:$I$512,8,FALSE))</f>
        <v>0</v>
      </c>
      <c r="L113" s="32">
        <f>IF(ISERROR(VLOOKUP($B113&amp;$N113,'7 этап'!$A$13:$I$466,8,FALSE)),0,VLOOKUP($B113&amp;$N113,'7 этап'!$A$13:$I$466,8,FALSE))</f>
        <v>0</v>
      </c>
      <c r="M113" s="12">
        <f>LARGE(F113:K113,1)+LARGE(F113:K113,2)+LARGE(F113:K113,3)+LARGE(F113:K113,4)+L113</f>
        <v>1</v>
      </c>
      <c r="N113" s="14" t="s">
        <v>964</v>
      </c>
    </row>
    <row r="114" spans="1:14" x14ac:dyDescent="0.3">
      <c r="A114" s="35">
        <v>63</v>
      </c>
      <c r="B114" s="4" t="s">
        <v>907</v>
      </c>
      <c r="C114" s="4" t="s">
        <v>821</v>
      </c>
      <c r="D114" s="4">
        <v>2010</v>
      </c>
      <c r="E114" s="8">
        <f>COUNTIF(F114:L114,"&gt;0")</f>
        <v>1</v>
      </c>
      <c r="F114" s="32">
        <f>IF(ISERROR(VLOOKUP($B114&amp;$N114,'1 этап'!$A$13:$I$512,8,FALSE)),0,VLOOKUP($B114&amp;$N114,'1 этап'!$A$13:$I$512,8,FALSE))</f>
        <v>0</v>
      </c>
      <c r="G114" s="32">
        <f>IF(ISERROR(VLOOKUP($B114&amp;$N114,'2 этап'!$A$13:$I$512,8,FALSE)),0,VLOOKUP($B114&amp;$N114,'2 этап'!$A$13:$I$512,8,FALSE))</f>
        <v>0</v>
      </c>
      <c r="H114" s="32">
        <f>IF(ISERROR(VLOOKUP($B114&amp;$N114,'3 этап'!$A$13:$I$512,8,FALSE)),0,VLOOKUP($B114&amp;$N114,'3 этап'!$A$13:$I$512,8,FALSE))</f>
        <v>0</v>
      </c>
      <c r="I114" s="32">
        <f>IF(ISERROR(VLOOKUP($B114&amp;$N114,'4 этап'!$A$13:$I$512,8,FALSE)),0,VLOOKUP($B114&amp;$N114,'4 этап'!$A$13:$I$512,8,FALSE))</f>
        <v>0</v>
      </c>
      <c r="J114" s="32">
        <f>IF(ISERROR(VLOOKUP($B114&amp;$N114,'5 этап'!$A$13:$I$512,8,FALSE)),0,VLOOKUP($B114&amp;$N114,'5 этап'!$A$13:$I$512,8,FALSE))</f>
        <v>0</v>
      </c>
      <c r="K114" s="32">
        <f>IF(ISERROR(VLOOKUP($B114&amp;$N114,'6 этап'!$A$13:$I$512,8,FALSE)),0,VLOOKUP($B114&amp;$N114,'6 этап'!$A$13:$I$512,8,FALSE))</f>
        <v>1</v>
      </c>
      <c r="L114" s="32">
        <f>IF(ISERROR(VLOOKUP($B114&amp;$N114,'7 этап'!$A$13:$I$466,8,FALSE)),0,VLOOKUP($B114&amp;$N114,'7 этап'!$A$13:$I$466,8,FALSE))</f>
        <v>0</v>
      </c>
      <c r="M114" s="12">
        <f>LARGE(F114:K114,1)+LARGE(F114:K114,2)+LARGE(F114:K114,3)+LARGE(F114:K114,4)+L114</f>
        <v>1</v>
      </c>
      <c r="N114" s="14" t="s">
        <v>964</v>
      </c>
    </row>
    <row r="115" spans="1:14" x14ac:dyDescent="0.3">
      <c r="A115" s="35">
        <v>64</v>
      </c>
      <c r="B115" s="4" t="s">
        <v>805</v>
      </c>
      <c r="C115" s="4" t="s">
        <v>39</v>
      </c>
      <c r="D115" s="4">
        <v>2011</v>
      </c>
      <c r="E115" s="8">
        <f>COUNTIF(F115:L115,"&gt;0")</f>
        <v>1</v>
      </c>
      <c r="F115" s="32">
        <f>IF(ISERROR(VLOOKUP($B115&amp;$N115,'1 этап'!$A$13:$I$512,8,FALSE)),0,VLOOKUP($B115&amp;$N115,'1 этап'!$A$13:$I$512,8,FALSE))</f>
        <v>0</v>
      </c>
      <c r="G115" s="32">
        <f>IF(ISERROR(VLOOKUP($B115&amp;$N115,'2 этап'!$A$13:$I$512,8,FALSE)),0,VLOOKUP($B115&amp;$N115,'2 этап'!$A$13:$I$512,8,FALSE))</f>
        <v>0</v>
      </c>
      <c r="H115" s="32">
        <f>IF(ISERROR(VLOOKUP($B115&amp;$N115,'3 этап'!$A$13:$I$512,8,FALSE)),0,VLOOKUP($B115&amp;$N115,'3 этап'!$A$13:$I$512,8,FALSE))</f>
        <v>0</v>
      </c>
      <c r="I115" s="32">
        <f>IF(ISERROR(VLOOKUP($B115&amp;$N115,'4 этап'!$A$13:$I$512,8,FALSE)),0,VLOOKUP($B115&amp;$N115,'4 этап'!$A$13:$I$512,8,FALSE))</f>
        <v>0</v>
      </c>
      <c r="J115" s="32">
        <f>IF(ISERROR(VLOOKUP($B115&amp;$N115,'5 этап'!$A$13:$I$512,8,FALSE)),0,VLOOKUP($B115&amp;$N115,'5 этап'!$A$13:$I$512,8,FALSE))</f>
        <v>1</v>
      </c>
      <c r="K115" s="32">
        <f>IF(ISERROR(VLOOKUP($B115&amp;$N115,'6 этап'!$A$13:$I$512,8,FALSE)),0,VLOOKUP($B115&amp;$N115,'6 этап'!$A$13:$I$512,8,FALSE))</f>
        <v>0</v>
      </c>
      <c r="L115" s="32">
        <f>IF(ISERROR(VLOOKUP($B115&amp;$N115,'7 этап'!$A$13:$I$466,8,FALSE)),0,VLOOKUP($B115&amp;$N115,'7 этап'!$A$13:$I$466,8,FALSE))</f>
        <v>0</v>
      </c>
      <c r="M115" s="12">
        <f>LARGE(F115:K115,1)+LARGE(F115:K115,2)+LARGE(F115:K115,3)+LARGE(F115:K115,4)+L115</f>
        <v>1</v>
      </c>
      <c r="N115" s="14" t="s">
        <v>964</v>
      </c>
    </row>
    <row r="116" spans="1:14" x14ac:dyDescent="0.3">
      <c r="A116" s="35">
        <v>65</v>
      </c>
      <c r="B116" s="4" t="s">
        <v>804</v>
      </c>
      <c r="C116" s="4" t="s">
        <v>37</v>
      </c>
      <c r="D116" s="4">
        <v>2010</v>
      </c>
      <c r="E116" s="8">
        <f>COUNTIF(F116:L116,"&gt;0")</f>
        <v>1</v>
      </c>
      <c r="F116" s="32">
        <f>IF(ISERROR(VLOOKUP($B116&amp;$N116,'1 этап'!$A$13:$I$512,8,FALSE)),0,VLOOKUP($B116&amp;$N116,'1 этап'!$A$13:$I$512,8,FALSE))</f>
        <v>0</v>
      </c>
      <c r="G116" s="32">
        <f>IF(ISERROR(VLOOKUP($B116&amp;$N116,'2 этап'!$A$13:$I$512,8,FALSE)),0,VLOOKUP($B116&amp;$N116,'2 этап'!$A$13:$I$512,8,FALSE))</f>
        <v>0</v>
      </c>
      <c r="H116" s="32">
        <f>IF(ISERROR(VLOOKUP($B116&amp;$N116,'3 этап'!$A$13:$I$512,8,FALSE)),0,VLOOKUP($B116&amp;$N116,'3 этап'!$A$13:$I$512,8,FALSE))</f>
        <v>0</v>
      </c>
      <c r="I116" s="32">
        <f>IF(ISERROR(VLOOKUP($B116&amp;$N116,'4 этап'!$A$13:$I$512,8,FALSE)),0,VLOOKUP($B116&amp;$N116,'4 этап'!$A$13:$I$512,8,FALSE))</f>
        <v>0</v>
      </c>
      <c r="J116" s="32">
        <f>IF(ISERROR(VLOOKUP($B116&amp;$N116,'5 этап'!$A$13:$I$512,8,FALSE)),0,VLOOKUP($B116&amp;$N116,'5 этап'!$A$13:$I$512,8,FALSE))</f>
        <v>1</v>
      </c>
      <c r="K116" s="32">
        <f>IF(ISERROR(VLOOKUP($B116&amp;$N116,'6 этап'!$A$13:$I$512,8,FALSE)),0,VLOOKUP($B116&amp;$N116,'6 этап'!$A$13:$I$512,8,FALSE))</f>
        <v>0</v>
      </c>
      <c r="L116" s="32">
        <f>IF(ISERROR(VLOOKUP($B116&amp;$N116,'7 этап'!$A$13:$I$466,8,FALSE)),0,VLOOKUP($B116&amp;$N116,'7 этап'!$A$13:$I$466,8,FALSE))</f>
        <v>0</v>
      </c>
      <c r="M116" s="12">
        <f>LARGE(F116:K116,1)+LARGE(F116:K116,2)+LARGE(F116:K116,3)+LARGE(F116:K116,4)+L116</f>
        <v>1</v>
      </c>
      <c r="N116" s="14" t="s">
        <v>964</v>
      </c>
    </row>
    <row r="117" spans="1:14" x14ac:dyDescent="0.3">
      <c r="A117" s="35">
        <v>66</v>
      </c>
      <c r="B117" s="4" t="s">
        <v>429</v>
      </c>
      <c r="C117" s="4" t="s">
        <v>42</v>
      </c>
      <c r="D117" s="4">
        <v>2011</v>
      </c>
      <c r="E117" s="8">
        <f>COUNTIF(F117:L117,"&gt;0")</f>
        <v>1</v>
      </c>
      <c r="F117" s="32">
        <f>IF(ISERROR(VLOOKUP($B117&amp;$N117,'1 этап'!$A$13:$I$512,8,FALSE)),0,VLOOKUP($B117&amp;$N117,'1 этап'!$A$13:$I$512,8,FALSE))</f>
        <v>1</v>
      </c>
      <c r="G117" s="32">
        <f>IF(ISERROR(VLOOKUP($B117&amp;$N117,'2 этап'!$A$13:$I$512,8,FALSE)),0,VLOOKUP($B117&amp;$N117,'2 этап'!$A$13:$I$512,8,FALSE))</f>
        <v>0</v>
      </c>
      <c r="H117" s="32">
        <f>IF(ISERROR(VLOOKUP($B117&amp;$N117,'3 этап'!$A$13:$I$512,8,FALSE)),0,VLOOKUP($B117&amp;$N117,'3 этап'!$A$13:$I$512,8,FALSE))</f>
        <v>0</v>
      </c>
      <c r="I117" s="32">
        <f>IF(ISERROR(VLOOKUP($B117&amp;$N117,'4 этап'!$A$13:$I$512,8,FALSE)),0,VLOOKUP($B117&amp;$N117,'4 этап'!$A$13:$I$512,8,FALSE))</f>
        <v>0</v>
      </c>
      <c r="J117" s="32">
        <f>IF(ISERROR(VLOOKUP($B117&amp;$N117,'5 этап'!$A$13:$I$512,8,FALSE)),0,VLOOKUP($B117&amp;$N117,'5 этап'!$A$13:$I$512,8,FALSE))</f>
        <v>0</v>
      </c>
      <c r="K117" s="32">
        <f>IF(ISERROR(VLOOKUP($B117&amp;$N117,'6 этап'!$A$13:$I$512,8,FALSE)),0,VLOOKUP($B117&amp;$N117,'6 этап'!$A$13:$I$512,8,FALSE))</f>
        <v>0</v>
      </c>
      <c r="L117" s="32">
        <f>IF(ISERROR(VLOOKUP($B117&amp;$N117,'7 этап'!$A$13:$I$466,8,FALSE)),0,VLOOKUP($B117&amp;$N117,'7 этап'!$A$13:$I$466,8,FALSE))</f>
        <v>0</v>
      </c>
      <c r="M117" s="12">
        <f>LARGE(F117:K117,1)+LARGE(F117:K117,2)+LARGE(F117:K117,3)+LARGE(F117:K117,4)+L117</f>
        <v>1</v>
      </c>
      <c r="N117" s="14" t="s">
        <v>964</v>
      </c>
    </row>
    <row r="118" spans="1:14" x14ac:dyDescent="0.3">
      <c r="A118" s="35">
        <v>67</v>
      </c>
      <c r="B118" s="16" t="s">
        <v>658</v>
      </c>
      <c r="C118" s="16" t="s">
        <v>42</v>
      </c>
      <c r="D118" s="16">
        <v>2011</v>
      </c>
      <c r="E118" s="8">
        <f>COUNTIF(F118:L118,"&gt;0")</f>
        <v>1</v>
      </c>
      <c r="F118" s="32">
        <f>IF(ISERROR(VLOOKUP($B118&amp;$N118,'1 этап'!$A$13:$I$512,8,FALSE)),0,VLOOKUP($B118&amp;$N118,'1 этап'!$A$13:$I$512,8,FALSE))</f>
        <v>0</v>
      </c>
      <c r="G118" s="32">
        <f>IF(ISERROR(VLOOKUP($B118&amp;$N118,'2 этап'!$A$13:$I$512,8,FALSE)),0,VLOOKUP($B118&amp;$N118,'2 этап'!$A$13:$I$512,8,FALSE))</f>
        <v>0</v>
      </c>
      <c r="H118" s="32">
        <f>IF(ISERROR(VLOOKUP($B118&amp;$N118,'3 этап'!$A$13:$I$512,8,FALSE)),0,VLOOKUP($B118&amp;$N118,'3 этап'!$A$13:$I$512,8,FALSE))</f>
        <v>0.01</v>
      </c>
      <c r="I118" s="32">
        <f>IF(ISERROR(VLOOKUP($B118&amp;$N118,'4 этап'!$A$13:$I$512,8,FALSE)),0,VLOOKUP($B118&amp;$N118,'4 этап'!$A$13:$I$512,8,FALSE))</f>
        <v>0</v>
      </c>
      <c r="J118" s="32">
        <f>IF(ISERROR(VLOOKUP($B118&amp;$N118,'5 этап'!$A$13:$I$512,8,FALSE)),0,VLOOKUP($B118&amp;$N118,'5 этап'!$A$13:$I$512,8,FALSE))</f>
        <v>0</v>
      </c>
      <c r="K118" s="32">
        <f>IF(ISERROR(VLOOKUP($B118&amp;$N118,'6 этап'!$A$13:$I$512,8,FALSE)),0,VLOOKUP($B118&amp;$N118,'6 этап'!$A$13:$I$512,8,FALSE))</f>
        <v>0</v>
      </c>
      <c r="L118" s="32">
        <f>IF(ISERROR(VLOOKUP($B118&amp;$N118,'7 этап'!$A$13:$I$466,8,FALSE)),0,VLOOKUP($B118&amp;$N118,'7 этап'!$A$13:$I$466,8,FALSE))</f>
        <v>0</v>
      </c>
      <c r="M118" s="12">
        <f>LARGE(F118:K118,1)+LARGE(F118:K118,2)+LARGE(F118:K118,3)+LARGE(F118:K118,4)+L118</f>
        <v>0.01</v>
      </c>
      <c r="N118" s="14" t="s">
        <v>964</v>
      </c>
    </row>
    <row r="119" spans="1:14" x14ac:dyDescent="0.3">
      <c r="A119" s="35">
        <v>68</v>
      </c>
      <c r="B119" s="35" t="s">
        <v>908</v>
      </c>
      <c r="C119" s="35" t="s">
        <v>406</v>
      </c>
      <c r="D119" s="35">
        <v>2011</v>
      </c>
      <c r="E119" s="8">
        <f>COUNTIF(F119:L119,"&gt;0")</f>
        <v>1</v>
      </c>
      <c r="F119" s="32">
        <f>IF(ISERROR(VLOOKUP($B119&amp;$N119,'1 этап'!$A$13:$I$512,8,FALSE)),0,VLOOKUP($B119&amp;$N119,'1 этап'!$A$13:$I$512,8,FALSE))</f>
        <v>0</v>
      </c>
      <c r="G119" s="32">
        <f>IF(ISERROR(VLOOKUP($B119&amp;$N119,'2 этап'!$A$13:$I$512,8,FALSE)),0,VLOOKUP($B119&amp;$N119,'2 этап'!$A$13:$I$512,8,FALSE))</f>
        <v>0</v>
      </c>
      <c r="H119" s="32">
        <f>IF(ISERROR(VLOOKUP($B119&amp;$N119,'3 этап'!$A$13:$I$512,8,FALSE)),0,VLOOKUP($B119&amp;$N119,'3 этап'!$A$13:$I$512,8,FALSE))</f>
        <v>0</v>
      </c>
      <c r="I119" s="32">
        <f>IF(ISERROR(VLOOKUP($B119&amp;$N119,'4 этап'!$A$13:$I$512,8,FALSE)),0,VLOOKUP($B119&amp;$N119,'4 этап'!$A$13:$I$512,8,FALSE))</f>
        <v>0</v>
      </c>
      <c r="J119" s="32">
        <f>IF(ISERROR(VLOOKUP($B119&amp;$N119,'5 этап'!$A$13:$I$512,8,FALSE)),0,VLOOKUP($B119&amp;$N119,'5 этап'!$A$13:$I$512,8,FALSE))</f>
        <v>0</v>
      </c>
      <c r="K119" s="32">
        <f>IF(ISERROR(VLOOKUP($B119&amp;$N119,'6 этап'!$A$13:$I$512,8,FALSE)),0,VLOOKUP($B119&amp;$N119,'6 этап'!$A$13:$I$512,8,FALSE))</f>
        <v>0.01</v>
      </c>
      <c r="L119" s="32">
        <f>IF(ISERROR(VLOOKUP($B119&amp;$N119,'7 этап'!$A$13:$I$466,8,FALSE)),0,VLOOKUP($B119&amp;$N119,'7 этап'!$A$13:$I$466,8,FALSE))</f>
        <v>0</v>
      </c>
      <c r="M119" s="12">
        <f>LARGE(F119:K119,1)+LARGE(F119:K119,2)+LARGE(F119:K119,3)+LARGE(F119:K119,4)+L119</f>
        <v>0.01</v>
      </c>
      <c r="N119" s="14" t="s">
        <v>964</v>
      </c>
    </row>
    <row r="120" spans="1:14" s="27" customFormat="1" ht="29" customHeight="1" x14ac:dyDescent="0.3">
      <c r="A120" s="9" t="s">
        <v>965</v>
      </c>
      <c r="B120" s="9"/>
      <c r="C120" s="9"/>
      <c r="D120" s="9"/>
      <c r="E120" s="15"/>
      <c r="F120" s="32">
        <f>IF(ISERROR(VLOOKUP($B120&amp;$N120,'1 этап'!$A$13:$I$512,8,FALSE)),0,VLOOKUP($B120&amp;$N120,'1 этап'!$A$13:$I$512,8,FALSE))</f>
        <v>0</v>
      </c>
      <c r="G120" s="32">
        <f>IF(ISERROR(VLOOKUP($B120&amp;$N120,'2 этап'!$A$13:$I$512,8,FALSE)),0,VLOOKUP($B120&amp;$N120,'2 этап'!$A$13:$I$512,8,FALSE))</f>
        <v>0</v>
      </c>
      <c r="H120" s="32">
        <f>IF(ISERROR(VLOOKUP($B120&amp;$N120,'3 этап'!$A$13:$I$512,8,FALSE)),0,VLOOKUP($B120&amp;$N120,'3 этап'!$A$13:$I$512,8,FALSE))</f>
        <v>0</v>
      </c>
      <c r="I120" s="32">
        <f>IF(ISERROR(VLOOKUP($B120&amp;$N120,'4 этап'!$A$13:$I$512,8,FALSE)),0,VLOOKUP($B120&amp;$N120,'4 этап'!$A$13:$I$512,8,FALSE))</f>
        <v>0</v>
      </c>
      <c r="J120" s="32">
        <f>IF(ISERROR(VLOOKUP($B120&amp;$N120,'5 этап'!$A$13:$I$512,8,FALSE)),0,VLOOKUP($B120&amp;$N120,'5 этап'!$A$13:$I$512,8,FALSE))</f>
        <v>0</v>
      </c>
      <c r="K120" s="32">
        <f>IF(ISERROR(VLOOKUP($B120&amp;$N120,'6 этап'!$A$13:$I$512,8,FALSE)),0,VLOOKUP($B120&amp;$N120,'6 этап'!$A$13:$I$512,8,FALSE))</f>
        <v>0</v>
      </c>
      <c r="L120" s="32">
        <f>IF(ISERROR(VLOOKUP($B120&amp;$N120,'7 этап'!$A$13:$I$466,8,FALSE)),0,VLOOKUP($B120&amp;$N120,'7 этап'!$A$13:$I$466,8,FALSE))</f>
        <v>0</v>
      </c>
      <c r="M120" s="25">
        <v>1001</v>
      </c>
      <c r="N120" s="26" t="s">
        <v>965</v>
      </c>
    </row>
    <row r="121" spans="1:14" x14ac:dyDescent="0.3">
      <c r="A121" s="4">
        <v>1</v>
      </c>
      <c r="B121" s="4" t="s">
        <v>93</v>
      </c>
      <c r="C121" s="4" t="s">
        <v>94</v>
      </c>
      <c r="D121" s="4">
        <v>2009</v>
      </c>
      <c r="E121" s="8">
        <f>COUNTIF(F121:L121,"&gt;0")</f>
        <v>7</v>
      </c>
      <c r="F121" s="32">
        <f>IF(ISERROR(VLOOKUP($B121&amp;$N121,'1 этап'!$A$13:$I$512,8,FALSE)),0,VLOOKUP($B121&amp;$N121,'1 этап'!$A$13:$I$512,8,FALSE))</f>
        <v>102.4</v>
      </c>
      <c r="G121" s="32">
        <f>IF(ISERROR(VLOOKUP($B121&amp;$N121,'2 этап'!$A$13:$I$512,8,FALSE)),0,VLOOKUP($B121&amp;$N121,'2 этап'!$A$13:$I$512,8,FALSE))</f>
        <v>196.7</v>
      </c>
      <c r="H121" s="32">
        <f>IF(ISERROR(VLOOKUP($B121&amp;$N121,'3 этап'!$A$13:$I$512,8,FALSE)),0,VLOOKUP($B121&amp;$N121,'3 этап'!$A$13:$I$512,8,FALSE))</f>
        <v>198.6</v>
      </c>
      <c r="I121" s="32">
        <f>IF(ISERROR(VLOOKUP($B121&amp;$N121,'4 этап'!$A$13:$I$512,8,FALSE)),0,VLOOKUP($B121&amp;$N121,'4 этап'!$A$13:$I$512,8,FALSE))</f>
        <v>188.3</v>
      </c>
      <c r="J121" s="32">
        <f>IF(ISERROR(VLOOKUP($B121&amp;$N121,'5 этап'!$A$13:$I$512,8,FALSE)),0,VLOOKUP($B121&amp;$N121,'5 этап'!$A$13:$I$512,8,FALSE))</f>
        <v>127.8</v>
      </c>
      <c r="K121" s="32">
        <f>IF(ISERROR(VLOOKUP($B121&amp;$N121,'6 этап'!$A$13:$I$512,8,FALSE)),0,VLOOKUP($B121&amp;$N121,'6 этап'!$A$13:$I$512,8,FALSE))</f>
        <v>200</v>
      </c>
      <c r="L121" s="32">
        <f>IF(ISERROR(VLOOKUP($B121&amp;$N121,'7 этап'!$A$13:$I$466,8,FALSE)),0,VLOOKUP($B121&amp;$N121,'7 этап'!$A$13:$I$466,8,FALSE))</f>
        <v>194.3</v>
      </c>
      <c r="M121" s="12">
        <f>LARGE(F121:K121,1)+LARGE(F121:K121,2)+LARGE(F121:K121,3)+LARGE(F121:K121,4)+L121</f>
        <v>977.89999999999986</v>
      </c>
      <c r="N121" s="14" t="s">
        <v>965</v>
      </c>
    </row>
    <row r="122" spans="1:14" x14ac:dyDescent="0.3">
      <c r="A122" s="4">
        <v>2</v>
      </c>
      <c r="B122" s="4" t="s">
        <v>92</v>
      </c>
      <c r="C122" s="4" t="s">
        <v>35</v>
      </c>
      <c r="D122" s="4">
        <v>2008</v>
      </c>
      <c r="E122" s="8">
        <f>COUNTIF(F122:L122,"&gt;0")</f>
        <v>7</v>
      </c>
      <c r="F122" s="32">
        <f>IF(ISERROR(VLOOKUP($B122&amp;$N122,'1 этап'!$A$13:$I$512,8,FALSE)),0,VLOOKUP($B122&amp;$N122,'1 этап'!$A$13:$I$512,8,FALSE))</f>
        <v>182.5</v>
      </c>
      <c r="G122" s="32">
        <f>IF(ISERROR(VLOOKUP($B122&amp;$N122,'2 этап'!$A$13:$I$512,8,FALSE)),0,VLOOKUP($B122&amp;$N122,'2 этап'!$A$13:$I$512,8,FALSE))</f>
        <v>200</v>
      </c>
      <c r="H122" s="32">
        <f>IF(ISERROR(VLOOKUP($B122&amp;$N122,'3 этап'!$A$13:$I$512,8,FALSE)),0,VLOOKUP($B122&amp;$N122,'3 этап'!$A$13:$I$512,8,FALSE))</f>
        <v>200</v>
      </c>
      <c r="I122" s="32">
        <f>IF(ISERROR(VLOOKUP($B122&amp;$N122,'4 этап'!$A$13:$I$512,8,FALSE)),0,VLOOKUP($B122&amp;$N122,'4 этап'!$A$13:$I$512,8,FALSE))</f>
        <v>192.9</v>
      </c>
      <c r="J122" s="32">
        <f>IF(ISERROR(VLOOKUP($B122&amp;$N122,'5 этап'!$A$13:$I$512,8,FALSE)),0,VLOOKUP($B122&amp;$N122,'5 этап'!$A$13:$I$512,8,FALSE))</f>
        <v>182.1</v>
      </c>
      <c r="K122" s="32">
        <f>IF(ISERROR(VLOOKUP($B122&amp;$N122,'6 этап'!$A$13:$I$512,8,FALSE)),0,VLOOKUP($B122&amp;$N122,'6 этап'!$A$13:$I$512,8,FALSE))</f>
        <v>189</v>
      </c>
      <c r="L122" s="32">
        <f>IF(ISERROR(VLOOKUP($B122&amp;$N122,'7 этап'!$A$13:$I$466,8,FALSE)),0,VLOOKUP($B122&amp;$N122,'7 этап'!$A$13:$I$466,8,FALSE))</f>
        <v>187.3</v>
      </c>
      <c r="M122" s="12">
        <f>LARGE(F122:K122,1)+LARGE(F122:K122,2)+LARGE(F122:K122,3)+LARGE(F122:K122,4)+L122</f>
        <v>969.2</v>
      </c>
      <c r="N122" s="14" t="s">
        <v>965</v>
      </c>
    </row>
    <row r="123" spans="1:14" x14ac:dyDescent="0.3">
      <c r="A123" s="35">
        <v>3</v>
      </c>
      <c r="B123" s="4" t="s">
        <v>436</v>
      </c>
      <c r="C123" s="4" t="s">
        <v>94</v>
      </c>
      <c r="D123" s="4">
        <v>2009</v>
      </c>
      <c r="E123" s="8">
        <f>COUNTIF(F123:L123,"&gt;0")</f>
        <v>5</v>
      </c>
      <c r="F123" s="32">
        <f>IF(ISERROR(VLOOKUP($B123&amp;$N123,'1 этап'!$A$13:$I$512,8,FALSE)),0,VLOOKUP($B123&amp;$N123,'1 этап'!$A$13:$I$512,8,FALSE))</f>
        <v>194.9</v>
      </c>
      <c r="G123" s="32">
        <f>IF(ISERROR(VLOOKUP($B123&amp;$N123,'2 этап'!$A$13:$I$512,8,FALSE)),0,VLOOKUP($B123&amp;$N123,'2 этап'!$A$13:$I$512,8,FALSE))</f>
        <v>0</v>
      </c>
      <c r="H123" s="32">
        <f>IF(ISERROR(VLOOKUP($B123&amp;$N123,'3 этап'!$A$13:$I$512,8,FALSE)),0,VLOOKUP($B123&amp;$N123,'3 этап'!$A$13:$I$512,8,FALSE))</f>
        <v>0</v>
      </c>
      <c r="I123" s="32">
        <f>IF(ISERROR(VLOOKUP($B123&amp;$N123,'4 этап'!$A$13:$I$512,8,FALSE)),0,VLOOKUP($B123&amp;$N123,'4 этап'!$A$13:$I$512,8,FALSE))</f>
        <v>196.6</v>
      </c>
      <c r="J123" s="32">
        <f>IF(ISERROR(VLOOKUP($B123&amp;$N123,'5 этап'!$A$13:$I$512,8,FALSE)),0,VLOOKUP($B123&amp;$N123,'5 этап'!$A$13:$I$512,8,FALSE))</f>
        <v>196.4</v>
      </c>
      <c r="K123" s="32">
        <f>IF(ISERROR(VLOOKUP($B123&amp;$N123,'6 этап'!$A$13:$I$512,8,FALSE)),0,VLOOKUP($B123&amp;$N123,'6 этап'!$A$13:$I$512,8,FALSE))</f>
        <v>180.3</v>
      </c>
      <c r="L123" s="32">
        <f>IF(ISERROR(VLOOKUP($B123&amp;$N123,'7 этап'!$A$13:$I$466,8,FALSE)),0,VLOOKUP($B123&amp;$N123,'7 этап'!$A$13:$I$466,8,FALSE))</f>
        <v>199</v>
      </c>
      <c r="M123" s="12">
        <f>LARGE(F123:K123,1)+LARGE(F123:K123,2)+LARGE(F123:K123,3)+LARGE(F123:K123,4)+L123</f>
        <v>967.2</v>
      </c>
      <c r="N123" s="14" t="s">
        <v>965</v>
      </c>
    </row>
    <row r="124" spans="1:14" x14ac:dyDescent="0.3">
      <c r="A124" s="35">
        <v>4</v>
      </c>
      <c r="B124" s="4" t="s">
        <v>438</v>
      </c>
      <c r="C124" s="4" t="s">
        <v>37</v>
      </c>
      <c r="D124" s="4">
        <v>2009</v>
      </c>
      <c r="E124" s="8">
        <f>COUNTIF(F124:L124,"&gt;0")</f>
        <v>5</v>
      </c>
      <c r="F124" s="32">
        <f>IF(ISERROR(VLOOKUP($B124&amp;$N124,'1 этап'!$A$13:$I$512,8,FALSE)),0,VLOOKUP($B124&amp;$N124,'1 этап'!$A$13:$I$512,8,FALSE))</f>
        <v>185.5</v>
      </c>
      <c r="G124" s="32">
        <f>IF(ISERROR(VLOOKUP($B124&amp;$N124,'2 этап'!$A$13:$I$512,8,FALSE)),0,VLOOKUP($B124&amp;$N124,'2 этап'!$A$13:$I$512,8,FALSE))</f>
        <v>0</v>
      </c>
      <c r="H124" s="32">
        <f>IF(ISERROR(VLOOKUP($B124&amp;$N124,'3 этап'!$A$13:$I$512,8,FALSE)),0,VLOOKUP($B124&amp;$N124,'3 этап'!$A$13:$I$512,8,FALSE))</f>
        <v>195</v>
      </c>
      <c r="I124" s="32">
        <f>IF(ISERROR(VLOOKUP($B124&amp;$N124,'4 этап'!$A$13:$I$512,8,FALSE)),0,VLOOKUP($B124&amp;$N124,'4 этап'!$A$13:$I$512,8,FALSE))</f>
        <v>191.9</v>
      </c>
      <c r="J124" s="32">
        <f>IF(ISERROR(VLOOKUP($B124&amp;$N124,'5 этап'!$A$13:$I$512,8,FALSE)),0,VLOOKUP($B124&amp;$N124,'5 этап'!$A$13:$I$512,8,FALSE))</f>
        <v>0</v>
      </c>
      <c r="K124" s="32">
        <f>IF(ISERROR(VLOOKUP($B124&amp;$N124,'6 этап'!$A$13:$I$512,8,FALSE)),0,VLOOKUP($B124&amp;$N124,'6 этап'!$A$13:$I$512,8,FALSE))</f>
        <v>188.2</v>
      </c>
      <c r="L124" s="32">
        <f>IF(ISERROR(VLOOKUP($B124&amp;$N124,'7 этап'!$A$13:$I$466,8,FALSE)),0,VLOOKUP($B124&amp;$N124,'7 этап'!$A$13:$I$466,8,FALSE))</f>
        <v>178.2</v>
      </c>
      <c r="M124" s="12">
        <f>LARGE(F124:K124,1)+LARGE(F124:K124,2)+LARGE(F124:K124,3)+LARGE(F124:K124,4)+L124</f>
        <v>938.8</v>
      </c>
      <c r="N124" s="14" t="s">
        <v>965</v>
      </c>
    </row>
    <row r="125" spans="1:14" x14ac:dyDescent="0.3">
      <c r="A125" s="35">
        <v>5</v>
      </c>
      <c r="B125" s="4" t="s">
        <v>435</v>
      </c>
      <c r="C125" s="4" t="s">
        <v>42</v>
      </c>
      <c r="D125" s="4">
        <v>2008</v>
      </c>
      <c r="E125" s="8">
        <f>COUNTIF(F125:L125,"&gt;0")</f>
        <v>5</v>
      </c>
      <c r="F125" s="32">
        <f>IF(ISERROR(VLOOKUP($B125&amp;$N125,'1 этап'!$A$13:$I$512,8,FALSE)),0,VLOOKUP($B125&amp;$N125,'1 этап'!$A$13:$I$512,8,FALSE))</f>
        <v>196.5</v>
      </c>
      <c r="G125" s="32">
        <f>IF(ISERROR(VLOOKUP($B125&amp;$N125,'2 этап'!$A$13:$I$512,8,FALSE)),0,VLOOKUP($B125&amp;$N125,'2 этап'!$A$13:$I$512,8,FALSE))</f>
        <v>0</v>
      </c>
      <c r="H125" s="32">
        <f>IF(ISERROR(VLOOKUP($B125&amp;$N125,'3 этап'!$A$13:$I$512,8,FALSE)),0,VLOOKUP($B125&amp;$N125,'3 этап'!$A$13:$I$512,8,FALSE))</f>
        <v>0</v>
      </c>
      <c r="I125" s="32">
        <f>IF(ISERROR(VLOOKUP($B125&amp;$N125,'4 этап'!$A$13:$I$512,8,FALSE)),0,VLOOKUP($B125&amp;$N125,'4 этап'!$A$13:$I$512,8,FALSE))</f>
        <v>196.8</v>
      </c>
      <c r="J125" s="32">
        <f>IF(ISERROR(VLOOKUP($B125&amp;$N125,'5 этап'!$A$13:$I$512,8,FALSE)),0,VLOOKUP($B125&amp;$N125,'5 этап'!$A$13:$I$512,8,FALSE))</f>
        <v>176.1</v>
      </c>
      <c r="K125" s="32">
        <f>IF(ISERROR(VLOOKUP($B125&amp;$N125,'6 этап'!$A$13:$I$512,8,FALSE)),0,VLOOKUP($B125&amp;$N125,'6 этап'!$A$13:$I$512,8,FALSE))</f>
        <v>173.3</v>
      </c>
      <c r="L125" s="32">
        <f>IF(ISERROR(VLOOKUP($B125&amp;$N125,'7 этап'!$A$13:$I$466,8,FALSE)),0,VLOOKUP($B125&amp;$N125,'7 этап'!$A$13:$I$466,8,FALSE))</f>
        <v>185.1</v>
      </c>
      <c r="M125" s="12">
        <f>LARGE(F125:K125,1)+LARGE(F125:K125,2)+LARGE(F125:K125,3)+LARGE(F125:K125,4)+L125</f>
        <v>927.80000000000007</v>
      </c>
      <c r="N125" s="14" t="s">
        <v>965</v>
      </c>
    </row>
    <row r="126" spans="1:14" x14ac:dyDescent="0.3">
      <c r="A126" s="35">
        <v>6</v>
      </c>
      <c r="B126" s="16" t="s">
        <v>101</v>
      </c>
      <c r="C126" s="16" t="s">
        <v>42</v>
      </c>
      <c r="D126" s="16">
        <v>2009</v>
      </c>
      <c r="E126" s="8">
        <f>COUNTIF(F126:L126,"&gt;0")</f>
        <v>7</v>
      </c>
      <c r="F126" s="32">
        <f>IF(ISERROR(VLOOKUP($B126&amp;$N126,'1 этап'!$A$13:$I$512,8,FALSE)),0,VLOOKUP($B126&amp;$N126,'1 этап'!$A$13:$I$512,8,FALSE))</f>
        <v>141.9</v>
      </c>
      <c r="G126" s="32">
        <f>IF(ISERROR(VLOOKUP($B126&amp;$N126,'2 этап'!$A$13:$I$512,8,FALSE)),0,VLOOKUP($B126&amp;$N126,'2 этап'!$A$13:$I$512,8,FALSE))</f>
        <v>178.2</v>
      </c>
      <c r="H126" s="32">
        <f>IF(ISERROR(VLOOKUP($B126&amp;$N126,'3 этап'!$A$13:$I$512,8,FALSE)),0,VLOOKUP($B126&amp;$N126,'3 этап'!$A$13:$I$512,8,FALSE))</f>
        <v>186</v>
      </c>
      <c r="I126" s="32">
        <f>IF(ISERROR(VLOOKUP($B126&amp;$N126,'4 этап'!$A$13:$I$512,8,FALSE)),0,VLOOKUP($B126&amp;$N126,'4 этап'!$A$13:$I$512,8,FALSE))</f>
        <v>183.1</v>
      </c>
      <c r="J126" s="32">
        <f>IF(ISERROR(VLOOKUP($B126&amp;$N126,'5 этап'!$A$13:$I$512,8,FALSE)),0,VLOOKUP($B126&amp;$N126,'5 этап'!$A$13:$I$512,8,FALSE))</f>
        <v>179.8</v>
      </c>
      <c r="K126" s="32">
        <f>IF(ISERROR(VLOOKUP($B126&amp;$N126,'6 этап'!$A$13:$I$512,8,FALSE)),0,VLOOKUP($B126&amp;$N126,'6 этап'!$A$13:$I$512,8,FALSE))</f>
        <v>192</v>
      </c>
      <c r="L126" s="32">
        <f>IF(ISERROR(VLOOKUP($B126&amp;$N126,'7 этап'!$A$13:$I$466,8,FALSE)),0,VLOOKUP($B126&amp;$N126,'7 этап'!$A$13:$I$466,8,FALSE))</f>
        <v>180.9</v>
      </c>
      <c r="M126" s="12">
        <f>LARGE(F126:K126,1)+LARGE(F126:K126,2)+LARGE(F126:K126,3)+LARGE(F126:K126,4)+L126</f>
        <v>921.80000000000007</v>
      </c>
      <c r="N126" s="14" t="s">
        <v>965</v>
      </c>
    </row>
    <row r="127" spans="1:14" x14ac:dyDescent="0.3">
      <c r="A127" s="35">
        <v>7</v>
      </c>
      <c r="B127" s="16" t="s">
        <v>102</v>
      </c>
      <c r="C127" s="16" t="s">
        <v>42</v>
      </c>
      <c r="D127" s="16">
        <v>2009</v>
      </c>
      <c r="E127" s="8">
        <f>COUNTIF(F127:L127,"&gt;0")</f>
        <v>7</v>
      </c>
      <c r="F127" s="32">
        <f>IF(ISERROR(VLOOKUP($B127&amp;$N127,'1 этап'!$A$13:$I$512,8,FALSE)),0,VLOOKUP($B127&amp;$N127,'1 этап'!$A$13:$I$512,8,FALSE))</f>
        <v>165.4</v>
      </c>
      <c r="G127" s="32">
        <f>IF(ISERROR(VLOOKUP($B127&amp;$N127,'2 этап'!$A$13:$I$512,8,FALSE)),0,VLOOKUP($B127&amp;$N127,'2 этап'!$A$13:$I$512,8,FALSE))</f>
        <v>178</v>
      </c>
      <c r="H127" s="32">
        <f>IF(ISERROR(VLOOKUP($B127&amp;$N127,'3 этап'!$A$13:$I$512,8,FALSE)),0,VLOOKUP($B127&amp;$N127,'3 этап'!$A$13:$I$512,8,FALSE))</f>
        <v>174.3</v>
      </c>
      <c r="I127" s="32">
        <f>IF(ISERROR(VLOOKUP($B127&amp;$N127,'4 этап'!$A$13:$I$512,8,FALSE)),0,VLOOKUP($B127&amp;$N127,'4 этап'!$A$13:$I$512,8,FALSE))</f>
        <v>173.2</v>
      </c>
      <c r="J127" s="32">
        <f>IF(ISERROR(VLOOKUP($B127&amp;$N127,'5 этап'!$A$13:$I$512,8,FALSE)),0,VLOOKUP($B127&amp;$N127,'5 этап'!$A$13:$I$512,8,FALSE))</f>
        <v>176.8</v>
      </c>
      <c r="K127" s="32">
        <f>IF(ISERROR(VLOOKUP($B127&amp;$N127,'6 этап'!$A$13:$I$512,8,FALSE)),0,VLOOKUP($B127&amp;$N127,'6 этап'!$A$13:$I$512,8,FALSE))</f>
        <v>187.1</v>
      </c>
      <c r="L127" s="32">
        <f>IF(ISERROR(VLOOKUP($B127&amp;$N127,'7 этап'!$A$13:$I$466,8,FALSE)),0,VLOOKUP($B127&amp;$N127,'7 этап'!$A$13:$I$466,8,FALSE))</f>
        <v>175.4</v>
      </c>
      <c r="M127" s="12">
        <f>LARGE(F127:K127,1)+LARGE(F127:K127,2)+LARGE(F127:K127,3)+LARGE(F127:K127,4)+L127</f>
        <v>891.6</v>
      </c>
      <c r="N127" s="14" t="s">
        <v>965</v>
      </c>
    </row>
    <row r="128" spans="1:14" x14ac:dyDescent="0.3">
      <c r="A128" s="35">
        <v>8</v>
      </c>
      <c r="B128" s="4" t="s">
        <v>95</v>
      </c>
      <c r="C128" s="4" t="s">
        <v>46</v>
      </c>
      <c r="D128" s="4">
        <v>2008</v>
      </c>
      <c r="E128" s="8">
        <f>COUNTIF(F128:L128,"&gt;0")</f>
        <v>6</v>
      </c>
      <c r="F128" s="32">
        <f>IF(ISERROR(VLOOKUP($B128&amp;$N128,'1 этап'!$A$13:$I$512,8,FALSE)),0,VLOOKUP($B128&amp;$N128,'1 этап'!$A$13:$I$512,8,FALSE))</f>
        <v>86.6</v>
      </c>
      <c r="G128" s="32">
        <f>IF(ISERROR(VLOOKUP($B128&amp;$N128,'2 этап'!$A$13:$I$512,8,FALSE)),0,VLOOKUP($B128&amp;$N128,'2 этап'!$A$13:$I$512,8,FALSE))</f>
        <v>186.1</v>
      </c>
      <c r="H128" s="32">
        <f>IF(ISERROR(VLOOKUP($B128&amp;$N128,'3 этап'!$A$13:$I$512,8,FALSE)),0,VLOOKUP($B128&amp;$N128,'3 этап'!$A$13:$I$512,8,FALSE))</f>
        <v>185.1</v>
      </c>
      <c r="I128" s="32">
        <f>IF(ISERROR(VLOOKUP($B128&amp;$N128,'4 этап'!$A$13:$I$512,8,FALSE)),0,VLOOKUP($B128&amp;$N128,'4 этап'!$A$13:$I$512,8,FALSE))</f>
        <v>150.5</v>
      </c>
      <c r="J128" s="32">
        <f>IF(ISERROR(VLOOKUP($B128&amp;$N128,'5 этап'!$A$13:$I$512,8,FALSE)),0,VLOOKUP($B128&amp;$N128,'5 этап'!$A$13:$I$512,8,FALSE))</f>
        <v>0</v>
      </c>
      <c r="K128" s="32">
        <f>IF(ISERROR(VLOOKUP($B128&amp;$N128,'6 этап'!$A$13:$I$512,8,FALSE)),0,VLOOKUP($B128&amp;$N128,'6 этап'!$A$13:$I$512,8,FALSE))</f>
        <v>192.6</v>
      </c>
      <c r="L128" s="32">
        <f>IF(ISERROR(VLOOKUP($B128&amp;$N128,'7 этап'!$A$13:$I$466,8,FALSE)),0,VLOOKUP($B128&amp;$N128,'7 этап'!$A$13:$I$466,8,FALSE))</f>
        <v>166.5</v>
      </c>
      <c r="M128" s="12">
        <f>LARGE(F128:K128,1)+LARGE(F128:K128,2)+LARGE(F128:K128,3)+LARGE(F128:K128,4)+L128</f>
        <v>880.8</v>
      </c>
      <c r="N128" s="14" t="s">
        <v>965</v>
      </c>
    </row>
    <row r="129" spans="1:14" x14ac:dyDescent="0.3">
      <c r="A129" s="35">
        <v>9</v>
      </c>
      <c r="B129" s="4" t="s">
        <v>107</v>
      </c>
      <c r="C129" s="4" t="s">
        <v>37</v>
      </c>
      <c r="D129" s="4">
        <v>2009</v>
      </c>
      <c r="E129" s="8">
        <f>COUNTIF(F129:L129,"&gt;0")</f>
        <v>7</v>
      </c>
      <c r="F129" s="32">
        <f>IF(ISERROR(VLOOKUP($B129&amp;$N129,'1 этап'!$A$13:$I$512,8,FALSE)),0,VLOOKUP($B129&amp;$N129,'1 этап'!$A$13:$I$512,8,FALSE))</f>
        <v>1</v>
      </c>
      <c r="G129" s="32">
        <f>IF(ISERROR(VLOOKUP($B129&amp;$N129,'2 этап'!$A$13:$I$512,8,FALSE)),0,VLOOKUP($B129&amp;$N129,'2 этап'!$A$13:$I$512,8,FALSE))</f>
        <v>159.6</v>
      </c>
      <c r="H129" s="32">
        <f>IF(ISERROR(VLOOKUP($B129&amp;$N129,'3 этап'!$A$13:$I$512,8,FALSE)),0,VLOOKUP($B129&amp;$N129,'3 этап'!$A$13:$I$512,8,FALSE))</f>
        <v>185.4</v>
      </c>
      <c r="I129" s="32">
        <f>IF(ISERROR(VLOOKUP($B129&amp;$N129,'4 этап'!$A$13:$I$512,8,FALSE)),0,VLOOKUP($B129&amp;$N129,'4 этап'!$A$13:$I$512,8,FALSE))</f>
        <v>94.9</v>
      </c>
      <c r="J129" s="32">
        <f>IF(ISERROR(VLOOKUP($B129&amp;$N129,'5 этап'!$A$13:$I$512,8,FALSE)),0,VLOOKUP($B129&amp;$N129,'5 этап'!$A$13:$I$512,8,FALSE))</f>
        <v>154</v>
      </c>
      <c r="K129" s="32">
        <f>IF(ISERROR(VLOOKUP($B129&amp;$N129,'6 этап'!$A$13:$I$512,8,FALSE)),0,VLOOKUP($B129&amp;$N129,'6 этап'!$A$13:$I$512,8,FALSE))</f>
        <v>198.8</v>
      </c>
      <c r="L129" s="32">
        <f>IF(ISERROR(VLOOKUP($B129&amp;$N129,'7 этап'!$A$13:$I$466,8,FALSE)),0,VLOOKUP($B129&amp;$N129,'7 этап'!$A$13:$I$466,8,FALSE))</f>
        <v>171.6</v>
      </c>
      <c r="M129" s="12">
        <f>LARGE(F129:K129,1)+LARGE(F129:K129,2)+LARGE(F129:K129,3)+LARGE(F129:K129,4)+L129</f>
        <v>869.40000000000009</v>
      </c>
      <c r="N129" s="14" t="s">
        <v>965</v>
      </c>
    </row>
    <row r="130" spans="1:14" x14ac:dyDescent="0.3">
      <c r="A130" s="35">
        <v>10</v>
      </c>
      <c r="B130" s="4" t="s">
        <v>108</v>
      </c>
      <c r="C130" s="4" t="s">
        <v>94</v>
      </c>
      <c r="D130" s="4">
        <v>2009</v>
      </c>
      <c r="E130" s="8">
        <f>COUNTIF(F130:L130,"&gt;0")</f>
        <v>7</v>
      </c>
      <c r="F130" s="32">
        <f>IF(ISERROR(VLOOKUP($B130&amp;$N130,'1 этап'!$A$13:$I$512,8,FALSE)),0,VLOOKUP($B130&amp;$N130,'1 этап'!$A$13:$I$512,8,FALSE))</f>
        <v>180.7</v>
      </c>
      <c r="G130" s="32">
        <f>IF(ISERROR(VLOOKUP($B130&amp;$N130,'2 этап'!$A$13:$I$512,8,FALSE)),0,VLOOKUP($B130&amp;$N130,'2 этап'!$A$13:$I$512,8,FALSE))</f>
        <v>154.6</v>
      </c>
      <c r="H130" s="32">
        <f>IF(ISERROR(VLOOKUP($B130&amp;$N130,'3 этап'!$A$13:$I$512,8,FALSE)),0,VLOOKUP($B130&amp;$N130,'3 этап'!$A$13:$I$512,8,FALSE))</f>
        <v>163.4</v>
      </c>
      <c r="I130" s="32">
        <f>IF(ISERROR(VLOOKUP($B130&amp;$N130,'4 этап'!$A$13:$I$512,8,FALSE)),0,VLOOKUP($B130&amp;$N130,'4 этап'!$A$13:$I$512,8,FALSE))</f>
        <v>150.69999999999999</v>
      </c>
      <c r="J130" s="32">
        <f>IF(ISERROR(VLOOKUP($B130&amp;$N130,'5 этап'!$A$13:$I$512,8,FALSE)),0,VLOOKUP($B130&amp;$N130,'5 этап'!$A$13:$I$512,8,FALSE))</f>
        <v>169.9</v>
      </c>
      <c r="K130" s="32">
        <f>IF(ISERROR(VLOOKUP($B130&amp;$N130,'6 этап'!$A$13:$I$512,8,FALSE)),0,VLOOKUP($B130&amp;$N130,'6 этап'!$A$13:$I$512,8,FALSE))</f>
        <v>188.9</v>
      </c>
      <c r="L130" s="32">
        <f>IF(ISERROR(VLOOKUP($B130&amp;$N130,'7 этап'!$A$13:$I$466,8,FALSE)),0,VLOOKUP($B130&amp;$N130,'7 этап'!$A$13:$I$466,8,FALSE))</f>
        <v>166</v>
      </c>
      <c r="M130" s="12">
        <f>LARGE(F130:K130,1)+LARGE(F130:K130,2)+LARGE(F130:K130,3)+LARGE(F130:K130,4)+L130</f>
        <v>868.9</v>
      </c>
      <c r="N130" s="14" t="s">
        <v>965</v>
      </c>
    </row>
    <row r="131" spans="1:14" x14ac:dyDescent="0.3">
      <c r="A131" s="35">
        <v>11</v>
      </c>
      <c r="B131" s="4" t="s">
        <v>106</v>
      </c>
      <c r="C131" s="4" t="s">
        <v>42</v>
      </c>
      <c r="D131" s="4">
        <v>2009</v>
      </c>
      <c r="E131" s="8">
        <f>COUNTIF(F131:L131,"&gt;0")</f>
        <v>7</v>
      </c>
      <c r="F131" s="32">
        <f>IF(ISERROR(VLOOKUP($B131&amp;$N131,'1 этап'!$A$13:$I$512,8,FALSE)),0,VLOOKUP($B131&amp;$N131,'1 этап'!$A$13:$I$512,8,FALSE))</f>
        <v>159.30000000000001</v>
      </c>
      <c r="G131" s="32">
        <f>IF(ISERROR(VLOOKUP($B131&amp;$N131,'2 этап'!$A$13:$I$512,8,FALSE)),0,VLOOKUP($B131&amp;$N131,'2 этап'!$A$13:$I$512,8,FALSE))</f>
        <v>164.1</v>
      </c>
      <c r="H131" s="32">
        <f>IF(ISERROR(VLOOKUP($B131&amp;$N131,'3 этап'!$A$13:$I$512,8,FALSE)),0,VLOOKUP($B131&amp;$N131,'3 этап'!$A$13:$I$512,8,FALSE))</f>
        <v>174.2</v>
      </c>
      <c r="I131" s="32">
        <f>IF(ISERROR(VLOOKUP($B131&amp;$N131,'4 этап'!$A$13:$I$512,8,FALSE)),0,VLOOKUP($B131&amp;$N131,'4 этап'!$A$13:$I$512,8,FALSE))</f>
        <v>179</v>
      </c>
      <c r="J131" s="32">
        <f>IF(ISERROR(VLOOKUP($B131&amp;$N131,'5 этап'!$A$13:$I$512,8,FALSE)),0,VLOOKUP($B131&amp;$N131,'5 этап'!$A$13:$I$512,8,FALSE))</f>
        <v>169.1</v>
      </c>
      <c r="K131" s="32">
        <f>IF(ISERROR(VLOOKUP($B131&amp;$N131,'6 этап'!$A$13:$I$512,8,FALSE)),0,VLOOKUP($B131&amp;$N131,'6 этап'!$A$13:$I$512,8,FALSE))</f>
        <v>178.1</v>
      </c>
      <c r="L131" s="32">
        <f>IF(ISERROR(VLOOKUP($B131&amp;$N131,'7 этап'!$A$13:$I$466,8,FALSE)),0,VLOOKUP($B131&amp;$N131,'7 этап'!$A$13:$I$466,8,FALSE))</f>
        <v>159.30000000000001</v>
      </c>
      <c r="M131" s="12">
        <f>LARGE(F131:K131,1)+LARGE(F131:K131,2)+LARGE(F131:K131,3)+LARGE(F131:K131,4)+L131</f>
        <v>859.7</v>
      </c>
      <c r="N131" s="14" t="s">
        <v>965</v>
      </c>
    </row>
    <row r="132" spans="1:14" x14ac:dyDescent="0.3">
      <c r="A132" s="35">
        <v>12</v>
      </c>
      <c r="B132" s="4" t="s">
        <v>116</v>
      </c>
      <c r="C132" s="4" t="s">
        <v>61</v>
      </c>
      <c r="D132" s="4">
        <v>2008</v>
      </c>
      <c r="E132" s="8">
        <f>COUNTIF(F132:L132,"&gt;0")</f>
        <v>7</v>
      </c>
      <c r="F132" s="32">
        <f>IF(ISERROR(VLOOKUP($B132&amp;$N132,'1 этап'!$A$13:$I$512,8,FALSE)),0,VLOOKUP($B132&amp;$N132,'1 этап'!$A$13:$I$512,8,FALSE))</f>
        <v>1</v>
      </c>
      <c r="G132" s="32">
        <f>IF(ISERROR(VLOOKUP($B132&amp;$N132,'2 этап'!$A$13:$I$512,8,FALSE)),0,VLOOKUP($B132&amp;$N132,'2 этап'!$A$13:$I$512,8,FALSE))</f>
        <v>125.9</v>
      </c>
      <c r="H132" s="32">
        <f>IF(ISERROR(VLOOKUP($B132&amp;$N132,'3 этап'!$A$13:$I$512,8,FALSE)),0,VLOOKUP($B132&amp;$N132,'3 этап'!$A$13:$I$512,8,FALSE))</f>
        <v>142.1</v>
      </c>
      <c r="I132" s="32">
        <f>IF(ISERROR(VLOOKUP($B132&amp;$N132,'4 этап'!$A$13:$I$512,8,FALSE)),0,VLOOKUP($B132&amp;$N132,'4 этап'!$A$13:$I$512,8,FALSE))</f>
        <v>152.80000000000001</v>
      </c>
      <c r="J132" s="32">
        <f>IF(ISERROR(VLOOKUP($B132&amp;$N132,'5 этап'!$A$13:$I$512,8,FALSE)),0,VLOOKUP($B132&amp;$N132,'5 этап'!$A$13:$I$512,8,FALSE))</f>
        <v>158.80000000000001</v>
      </c>
      <c r="K132" s="32">
        <f>IF(ISERROR(VLOOKUP($B132&amp;$N132,'6 этап'!$A$13:$I$512,8,FALSE)),0,VLOOKUP($B132&amp;$N132,'6 этап'!$A$13:$I$512,8,FALSE))</f>
        <v>169.4</v>
      </c>
      <c r="L132" s="32">
        <f>IF(ISERROR(VLOOKUP($B132&amp;$N132,'7 этап'!$A$13:$I$466,8,FALSE)),0,VLOOKUP($B132&amp;$N132,'7 этап'!$A$13:$I$466,8,FALSE))</f>
        <v>181.9</v>
      </c>
      <c r="M132" s="12">
        <f>LARGE(F132:K132,1)+LARGE(F132:K132,2)+LARGE(F132:K132,3)+LARGE(F132:K132,4)+L132</f>
        <v>805</v>
      </c>
      <c r="N132" s="14" t="s">
        <v>965</v>
      </c>
    </row>
    <row r="133" spans="1:14" x14ac:dyDescent="0.3">
      <c r="A133" s="35">
        <v>13</v>
      </c>
      <c r="B133" s="4" t="s">
        <v>109</v>
      </c>
      <c r="C133" s="4" t="s">
        <v>61</v>
      </c>
      <c r="D133" s="4">
        <v>2008</v>
      </c>
      <c r="E133" s="8">
        <f>COUNTIF(F133:L133,"&gt;0")</f>
        <v>7</v>
      </c>
      <c r="F133" s="32">
        <f>IF(ISERROR(VLOOKUP($B133&amp;$N133,'1 этап'!$A$13:$I$512,8,FALSE)),0,VLOOKUP($B133&amp;$N133,'1 этап'!$A$13:$I$512,8,FALSE))</f>
        <v>1</v>
      </c>
      <c r="G133" s="32">
        <f>IF(ISERROR(VLOOKUP($B133&amp;$N133,'2 этап'!$A$13:$I$512,8,FALSE)),0,VLOOKUP($B133&amp;$N133,'2 этап'!$A$13:$I$512,8,FALSE))</f>
        <v>154.5</v>
      </c>
      <c r="H133" s="32">
        <f>IF(ISERROR(VLOOKUP($B133&amp;$N133,'3 этап'!$A$13:$I$512,8,FALSE)),0,VLOOKUP($B133&amp;$N133,'3 этап'!$A$13:$I$512,8,FALSE))</f>
        <v>150</v>
      </c>
      <c r="I133" s="32">
        <f>IF(ISERROR(VLOOKUP($B133&amp;$N133,'4 этап'!$A$13:$I$512,8,FALSE)),0,VLOOKUP($B133&amp;$N133,'4 этап'!$A$13:$I$512,8,FALSE))</f>
        <v>165.7</v>
      </c>
      <c r="J133" s="32">
        <f>IF(ISERROR(VLOOKUP($B133&amp;$N133,'5 этап'!$A$13:$I$512,8,FALSE)),0,VLOOKUP($B133&amp;$N133,'5 этап'!$A$13:$I$512,8,FALSE))</f>
        <v>153.4</v>
      </c>
      <c r="K133" s="32">
        <f>IF(ISERROR(VLOOKUP($B133&amp;$N133,'6 этап'!$A$13:$I$512,8,FALSE)),0,VLOOKUP($B133&amp;$N133,'6 этап'!$A$13:$I$512,8,FALSE))</f>
        <v>159.4</v>
      </c>
      <c r="L133" s="32">
        <f>IF(ISERROR(VLOOKUP($B133&amp;$N133,'7 этап'!$A$13:$I$466,8,FALSE)),0,VLOOKUP($B133&amp;$N133,'7 этап'!$A$13:$I$466,8,FALSE))</f>
        <v>158.19999999999999</v>
      </c>
      <c r="M133" s="12">
        <f>LARGE(F133:K133,1)+LARGE(F133:K133,2)+LARGE(F133:K133,3)+LARGE(F133:K133,4)+L133</f>
        <v>791.2</v>
      </c>
      <c r="N133" s="14" t="s">
        <v>965</v>
      </c>
    </row>
    <row r="134" spans="1:14" x14ac:dyDescent="0.3">
      <c r="A134" s="35">
        <v>14</v>
      </c>
      <c r="B134" s="4" t="s">
        <v>439</v>
      </c>
      <c r="C134" s="4" t="s">
        <v>112</v>
      </c>
      <c r="D134" s="4">
        <v>2008</v>
      </c>
      <c r="E134" s="8">
        <f>COUNTIF(F134:L134,"&gt;0")</f>
        <v>4</v>
      </c>
      <c r="F134" s="32">
        <f>IF(ISERROR(VLOOKUP($B134&amp;$N134,'1 этап'!$A$13:$I$512,8,FALSE)),0,VLOOKUP($B134&amp;$N134,'1 этап'!$A$13:$I$512,8,FALSE))</f>
        <v>182.3</v>
      </c>
      <c r="G134" s="32">
        <f>IF(ISERROR(VLOOKUP($B134&amp;$N134,'2 этап'!$A$13:$I$512,8,FALSE)),0,VLOOKUP($B134&amp;$N134,'2 этап'!$A$13:$I$512,8,FALSE))</f>
        <v>0</v>
      </c>
      <c r="H134" s="32">
        <f>IF(ISERROR(VLOOKUP($B134&amp;$N134,'3 этап'!$A$13:$I$512,8,FALSE)),0,VLOOKUP($B134&amp;$N134,'3 этап'!$A$13:$I$512,8,FALSE))</f>
        <v>0</v>
      </c>
      <c r="I134" s="32">
        <f>IF(ISERROR(VLOOKUP($B134&amp;$N134,'4 этап'!$A$13:$I$512,8,FALSE)),0,VLOOKUP($B134&amp;$N134,'4 этап'!$A$13:$I$512,8,FALSE))</f>
        <v>200</v>
      </c>
      <c r="J134" s="32">
        <f>IF(ISERROR(VLOOKUP($B134&amp;$N134,'5 этап'!$A$13:$I$512,8,FALSE)),0,VLOOKUP($B134&amp;$N134,'5 этап'!$A$13:$I$512,8,FALSE))</f>
        <v>195.2</v>
      </c>
      <c r="K134" s="32">
        <f>IF(ISERROR(VLOOKUP($B134&amp;$N134,'6 этап'!$A$13:$I$512,8,FALSE)),0,VLOOKUP($B134&amp;$N134,'6 этап'!$A$13:$I$512,8,FALSE))</f>
        <v>0</v>
      </c>
      <c r="L134" s="32">
        <f>IF(ISERROR(VLOOKUP($B134&amp;$N134,'7 этап'!$A$13:$I$466,8,FALSE)),0,VLOOKUP($B134&amp;$N134,'7 этап'!$A$13:$I$466,8,FALSE))</f>
        <v>200</v>
      </c>
      <c r="M134" s="12">
        <f>LARGE(F134:K134,1)+LARGE(F134:K134,2)+LARGE(F134:K134,3)+LARGE(F134:K134,4)+L134</f>
        <v>777.5</v>
      </c>
      <c r="N134" s="14" t="s">
        <v>965</v>
      </c>
    </row>
    <row r="135" spans="1:14" x14ac:dyDescent="0.3">
      <c r="A135" s="35">
        <v>15</v>
      </c>
      <c r="B135" s="4" t="s">
        <v>437</v>
      </c>
      <c r="C135" s="4" t="s">
        <v>112</v>
      </c>
      <c r="D135" s="4">
        <v>2008</v>
      </c>
      <c r="E135" s="8">
        <f>COUNTIF(F135:L135,"&gt;0")</f>
        <v>4</v>
      </c>
      <c r="F135" s="32">
        <f>IF(ISERROR(VLOOKUP($B135&amp;$N135,'1 этап'!$A$13:$I$512,8,FALSE)),0,VLOOKUP($B135&amp;$N135,'1 этап'!$A$13:$I$512,8,FALSE))</f>
        <v>191.2</v>
      </c>
      <c r="G135" s="32">
        <f>IF(ISERROR(VLOOKUP($B135&amp;$N135,'2 этап'!$A$13:$I$512,8,FALSE)),0,VLOOKUP($B135&amp;$N135,'2 этап'!$A$13:$I$512,8,FALSE))</f>
        <v>0</v>
      </c>
      <c r="H135" s="32">
        <f>IF(ISERROR(VLOOKUP($B135&amp;$N135,'3 этап'!$A$13:$I$512,8,FALSE)),0,VLOOKUP($B135&amp;$N135,'3 этап'!$A$13:$I$512,8,FALSE))</f>
        <v>0</v>
      </c>
      <c r="I135" s="32">
        <f>IF(ISERROR(VLOOKUP($B135&amp;$N135,'4 этап'!$A$13:$I$512,8,FALSE)),0,VLOOKUP($B135&amp;$N135,'4 этап'!$A$13:$I$512,8,FALSE))</f>
        <v>0</v>
      </c>
      <c r="J135" s="32">
        <f>IF(ISERROR(VLOOKUP($B135&amp;$N135,'5 этап'!$A$13:$I$512,8,FALSE)),0,VLOOKUP($B135&amp;$N135,'5 этап'!$A$13:$I$512,8,FALSE))</f>
        <v>180.3</v>
      </c>
      <c r="K135" s="32">
        <f>IF(ISERROR(VLOOKUP($B135&amp;$N135,'6 этап'!$A$13:$I$512,8,FALSE)),0,VLOOKUP($B135&amp;$N135,'6 этап'!$A$13:$I$512,8,FALSE))</f>
        <v>186.7</v>
      </c>
      <c r="L135" s="32">
        <f>IF(ISERROR(VLOOKUP($B135&amp;$N135,'7 этап'!$A$13:$I$466,8,FALSE)),0,VLOOKUP($B135&amp;$N135,'7 этап'!$A$13:$I$466,8,FALSE))</f>
        <v>192.8</v>
      </c>
      <c r="M135" s="12">
        <f>LARGE(F135:K135,1)+LARGE(F135:K135,2)+LARGE(F135:K135,3)+LARGE(F135:K135,4)+L135</f>
        <v>751</v>
      </c>
      <c r="N135" s="14" t="s">
        <v>965</v>
      </c>
    </row>
    <row r="136" spans="1:14" x14ac:dyDescent="0.3">
      <c r="A136" s="35">
        <v>16</v>
      </c>
      <c r="B136" s="4" t="s">
        <v>434</v>
      </c>
      <c r="C136" s="4" t="s">
        <v>42</v>
      </c>
      <c r="D136" s="4">
        <v>2008</v>
      </c>
      <c r="E136" s="8">
        <f>COUNTIF(F136:L136,"&gt;0")</f>
        <v>4</v>
      </c>
      <c r="F136" s="32">
        <f>IF(ISERROR(VLOOKUP($B136&amp;$N136,'1 этап'!$A$13:$I$512,8,FALSE)),0,VLOOKUP($B136&amp;$N136,'1 этап'!$A$13:$I$512,8,FALSE))</f>
        <v>200</v>
      </c>
      <c r="G136" s="32">
        <f>IF(ISERROR(VLOOKUP($B136&amp;$N136,'2 этап'!$A$13:$I$512,8,FALSE)),0,VLOOKUP($B136&amp;$N136,'2 этап'!$A$13:$I$512,8,FALSE))</f>
        <v>0</v>
      </c>
      <c r="H136" s="32">
        <f>IF(ISERROR(VLOOKUP($B136&amp;$N136,'3 этап'!$A$13:$I$512,8,FALSE)),0,VLOOKUP($B136&amp;$N136,'3 этап'!$A$13:$I$512,8,FALSE))</f>
        <v>0</v>
      </c>
      <c r="I136" s="32">
        <f>IF(ISERROR(VLOOKUP($B136&amp;$N136,'4 этап'!$A$13:$I$512,8,FALSE)),0,VLOOKUP($B136&amp;$N136,'4 этап'!$A$13:$I$512,8,FALSE))</f>
        <v>0</v>
      </c>
      <c r="J136" s="32">
        <f>IF(ISERROR(VLOOKUP($B136&amp;$N136,'5 этап'!$A$13:$I$512,8,FALSE)),0,VLOOKUP($B136&amp;$N136,'5 этап'!$A$13:$I$512,8,FALSE))</f>
        <v>181.1</v>
      </c>
      <c r="K136" s="32">
        <f>IF(ISERROR(VLOOKUP($B136&amp;$N136,'6 этап'!$A$13:$I$512,8,FALSE)),0,VLOOKUP($B136&amp;$N136,'6 этап'!$A$13:$I$512,8,FALSE))</f>
        <v>177.4</v>
      </c>
      <c r="L136" s="32">
        <f>IF(ISERROR(VLOOKUP($B136&amp;$N136,'7 этап'!$A$13:$I$466,8,FALSE)),0,VLOOKUP($B136&amp;$N136,'7 этап'!$A$13:$I$466,8,FALSE))</f>
        <v>192.1</v>
      </c>
      <c r="M136" s="12">
        <f>LARGE(F136:K136,1)+LARGE(F136:K136,2)+LARGE(F136:K136,3)+LARGE(F136:K136,4)+L136</f>
        <v>750.6</v>
      </c>
      <c r="N136" s="14" t="s">
        <v>965</v>
      </c>
    </row>
    <row r="137" spans="1:14" x14ac:dyDescent="0.3">
      <c r="A137" s="35">
        <v>17</v>
      </c>
      <c r="B137" s="4" t="s">
        <v>111</v>
      </c>
      <c r="C137" s="4" t="s">
        <v>112</v>
      </c>
      <c r="D137" s="4">
        <v>2009</v>
      </c>
      <c r="E137" s="8">
        <f>COUNTIF(F137:L137,"&gt;0")</f>
        <v>7</v>
      </c>
      <c r="F137" s="32">
        <f>IF(ISERROR(VLOOKUP($B137&amp;$N137,'1 этап'!$A$13:$I$512,8,FALSE)),0,VLOOKUP($B137&amp;$N137,'1 этап'!$A$13:$I$512,8,FALSE))</f>
        <v>1</v>
      </c>
      <c r="G137" s="32">
        <f>IF(ISERROR(VLOOKUP($B137&amp;$N137,'2 этап'!$A$13:$I$512,8,FALSE)),0,VLOOKUP($B137&amp;$N137,'2 этап'!$A$13:$I$512,8,FALSE))</f>
        <v>150.6</v>
      </c>
      <c r="H137" s="32">
        <f>IF(ISERROR(VLOOKUP($B137&amp;$N137,'3 этап'!$A$13:$I$512,8,FALSE)),0,VLOOKUP($B137&amp;$N137,'3 этап'!$A$13:$I$512,8,FALSE))</f>
        <v>128.4</v>
      </c>
      <c r="I137" s="32">
        <f>IF(ISERROR(VLOOKUP($B137&amp;$N137,'4 этап'!$A$13:$I$512,8,FALSE)),0,VLOOKUP($B137&amp;$N137,'4 этап'!$A$13:$I$512,8,FALSE))</f>
        <v>2.8</v>
      </c>
      <c r="J137" s="32">
        <f>IF(ISERROR(VLOOKUP($B137&amp;$N137,'5 этап'!$A$13:$I$512,8,FALSE)),0,VLOOKUP($B137&amp;$N137,'5 этап'!$A$13:$I$512,8,FALSE))</f>
        <v>126.5</v>
      </c>
      <c r="K137" s="32">
        <f>IF(ISERROR(VLOOKUP($B137&amp;$N137,'6 этап'!$A$13:$I$512,8,FALSE)),0,VLOOKUP($B137&amp;$N137,'6 этап'!$A$13:$I$512,8,FALSE))</f>
        <v>175.7</v>
      </c>
      <c r="L137" s="32">
        <f>IF(ISERROR(VLOOKUP($B137&amp;$N137,'7 этап'!$A$13:$I$466,8,FALSE)),0,VLOOKUP($B137&amp;$N137,'7 этап'!$A$13:$I$466,8,FALSE))</f>
        <v>150.69999999999999</v>
      </c>
      <c r="M137" s="12">
        <f>LARGE(F137:K137,1)+LARGE(F137:K137,2)+LARGE(F137:K137,3)+LARGE(F137:K137,4)+L137</f>
        <v>731.89999999999986</v>
      </c>
      <c r="N137" s="14" t="s">
        <v>965</v>
      </c>
    </row>
    <row r="138" spans="1:14" x14ac:dyDescent="0.3">
      <c r="A138" s="35">
        <v>18</v>
      </c>
      <c r="B138" s="4" t="s">
        <v>100</v>
      </c>
      <c r="C138" s="4" t="s">
        <v>48</v>
      </c>
      <c r="D138" s="4">
        <v>2009</v>
      </c>
      <c r="E138" s="8">
        <f>COUNTIF(F138:L138,"&gt;0")</f>
        <v>6</v>
      </c>
      <c r="F138" s="32">
        <f>IF(ISERROR(VLOOKUP($B138&amp;$N138,'1 этап'!$A$13:$I$512,8,FALSE)),0,VLOOKUP($B138&amp;$N138,'1 этап'!$A$13:$I$512,8,FALSE))</f>
        <v>75.099999999999994</v>
      </c>
      <c r="G138" s="32">
        <f>IF(ISERROR(VLOOKUP($B138&amp;$N138,'2 этап'!$A$13:$I$512,8,FALSE)),0,VLOOKUP($B138&amp;$N138,'2 этап'!$A$13:$I$512,8,FALSE))</f>
        <v>178.6</v>
      </c>
      <c r="H138" s="32">
        <f>IF(ISERROR(VLOOKUP($B138&amp;$N138,'3 этап'!$A$13:$I$512,8,FALSE)),0,VLOOKUP($B138&amp;$N138,'3 этап'!$A$13:$I$512,8,FALSE))</f>
        <v>158.80000000000001</v>
      </c>
      <c r="I138" s="32">
        <f>IF(ISERROR(VLOOKUP($B138&amp;$N138,'4 этап'!$A$13:$I$512,8,FALSE)),0,VLOOKUP($B138&amp;$N138,'4 этап'!$A$13:$I$512,8,FALSE))</f>
        <v>171.3</v>
      </c>
      <c r="J138" s="32">
        <f>IF(ISERROR(VLOOKUP($B138&amp;$N138,'5 этап'!$A$13:$I$512,8,FALSE)),0,VLOOKUP($B138&amp;$N138,'5 этап'!$A$13:$I$512,8,FALSE))</f>
        <v>166.2</v>
      </c>
      <c r="K138" s="32">
        <f>IF(ISERROR(VLOOKUP($B138&amp;$N138,'6 этап'!$A$13:$I$512,8,FALSE)),0,VLOOKUP($B138&amp;$N138,'6 этап'!$A$13:$I$512,8,FALSE))</f>
        <v>189.8</v>
      </c>
      <c r="L138" s="32">
        <f>IF(ISERROR(VLOOKUP($B138&amp;$N138,'7 этап'!$A$13:$I$466,8,FALSE)),0,VLOOKUP($B138&amp;$N138,'7 этап'!$A$13:$I$466,8,FALSE))</f>
        <v>0</v>
      </c>
      <c r="M138" s="12">
        <f>LARGE(F138:K138,1)+LARGE(F138:K138,2)+LARGE(F138:K138,3)+LARGE(F138:K138,4)+L138</f>
        <v>705.90000000000009</v>
      </c>
      <c r="N138" s="14" t="s">
        <v>965</v>
      </c>
    </row>
    <row r="139" spans="1:14" x14ac:dyDescent="0.3">
      <c r="A139" s="35">
        <v>19</v>
      </c>
      <c r="B139" s="4" t="s">
        <v>445</v>
      </c>
      <c r="C139" s="4" t="s">
        <v>112</v>
      </c>
      <c r="D139" s="4">
        <v>2008</v>
      </c>
      <c r="E139" s="8">
        <f>COUNTIF(F139:L139,"&gt;0")</f>
        <v>6</v>
      </c>
      <c r="F139" s="32">
        <f>IF(ISERROR(VLOOKUP($B139&amp;$N139,'1 этап'!$A$13:$I$512,8,FALSE)),0,VLOOKUP($B139&amp;$N139,'1 этап'!$A$13:$I$512,8,FALSE))</f>
        <v>98</v>
      </c>
      <c r="G139" s="32">
        <f>IF(ISERROR(VLOOKUP($B139&amp;$N139,'2 этап'!$A$13:$I$512,8,FALSE)),0,VLOOKUP($B139&amp;$N139,'2 этап'!$A$13:$I$512,8,FALSE))</f>
        <v>0</v>
      </c>
      <c r="H139" s="32">
        <f>IF(ISERROR(VLOOKUP($B139&amp;$N139,'3 этап'!$A$13:$I$512,8,FALSE)),0,VLOOKUP($B139&amp;$N139,'3 этап'!$A$13:$I$512,8,FALSE))</f>
        <v>113.2</v>
      </c>
      <c r="I139" s="32">
        <f>IF(ISERROR(VLOOKUP($B139&amp;$N139,'4 этап'!$A$13:$I$512,8,FALSE)),0,VLOOKUP($B139&amp;$N139,'4 этап'!$A$13:$I$512,8,FALSE))</f>
        <v>101.8</v>
      </c>
      <c r="J139" s="32">
        <f>IF(ISERROR(VLOOKUP($B139&amp;$N139,'5 этап'!$A$13:$I$512,8,FALSE)),0,VLOOKUP($B139&amp;$N139,'5 этап'!$A$13:$I$512,8,FALSE))</f>
        <v>1</v>
      </c>
      <c r="K139" s="32">
        <f>IF(ISERROR(VLOOKUP($B139&amp;$N139,'6 этап'!$A$13:$I$512,8,FALSE)),0,VLOOKUP($B139&amp;$N139,'6 этап'!$A$13:$I$512,8,FALSE))</f>
        <v>175.9</v>
      </c>
      <c r="L139" s="32">
        <f>IF(ISERROR(VLOOKUP($B139&amp;$N139,'7 этап'!$A$13:$I$466,8,FALSE)),0,VLOOKUP($B139&amp;$N139,'7 этап'!$A$13:$I$466,8,FALSE))</f>
        <v>174.7</v>
      </c>
      <c r="M139" s="12">
        <f>LARGE(F139:K139,1)+LARGE(F139:K139,2)+LARGE(F139:K139,3)+LARGE(F139:K139,4)+L139</f>
        <v>663.6</v>
      </c>
      <c r="N139" s="14" t="s">
        <v>965</v>
      </c>
    </row>
    <row r="140" spans="1:14" x14ac:dyDescent="0.3">
      <c r="A140" s="35">
        <v>20</v>
      </c>
      <c r="B140" s="4" t="s">
        <v>442</v>
      </c>
      <c r="C140" s="4" t="s">
        <v>94</v>
      </c>
      <c r="D140" s="4">
        <v>2009</v>
      </c>
      <c r="E140" s="8">
        <f>COUNTIF(F140:L140,"&gt;0")</f>
        <v>4</v>
      </c>
      <c r="F140" s="32">
        <f>IF(ISERROR(VLOOKUP($B140&amp;$N140,'1 этап'!$A$13:$I$512,8,FALSE)),0,VLOOKUP($B140&amp;$N140,'1 этап'!$A$13:$I$512,8,FALSE))</f>
        <v>162.4</v>
      </c>
      <c r="G140" s="32">
        <f>IF(ISERROR(VLOOKUP($B140&amp;$N140,'2 этап'!$A$13:$I$512,8,FALSE)),0,VLOOKUP($B140&amp;$N140,'2 этап'!$A$13:$I$512,8,FALSE))</f>
        <v>0</v>
      </c>
      <c r="H140" s="32">
        <f>IF(ISERROR(VLOOKUP($B140&amp;$N140,'3 этап'!$A$13:$I$512,8,FALSE)),0,VLOOKUP($B140&amp;$N140,'3 этап'!$A$13:$I$512,8,FALSE))</f>
        <v>0</v>
      </c>
      <c r="I140" s="32">
        <f>IF(ISERROR(VLOOKUP($B140&amp;$N140,'4 этап'!$A$13:$I$512,8,FALSE)),0,VLOOKUP($B140&amp;$N140,'4 этап'!$A$13:$I$512,8,FALSE))</f>
        <v>145</v>
      </c>
      <c r="J140" s="32">
        <f>IF(ISERROR(VLOOKUP($B140&amp;$N140,'5 этап'!$A$13:$I$512,8,FALSE)),0,VLOOKUP($B140&amp;$N140,'5 этап'!$A$13:$I$512,8,FALSE))</f>
        <v>182.1</v>
      </c>
      <c r="K140" s="32">
        <f>IF(ISERROR(VLOOKUP($B140&amp;$N140,'6 этап'!$A$13:$I$512,8,FALSE)),0,VLOOKUP($B140&amp;$N140,'6 этап'!$A$13:$I$512,8,FALSE))</f>
        <v>0</v>
      </c>
      <c r="L140" s="32">
        <f>IF(ISERROR(VLOOKUP($B140&amp;$N140,'7 этап'!$A$13:$I$466,8,FALSE)),0,VLOOKUP($B140&amp;$N140,'7 этап'!$A$13:$I$466,8,FALSE))</f>
        <v>173</v>
      </c>
      <c r="M140" s="12">
        <f>LARGE(F140:K140,1)+LARGE(F140:K140,2)+LARGE(F140:K140,3)+LARGE(F140:K140,4)+L140</f>
        <v>662.5</v>
      </c>
      <c r="N140" s="14" t="s">
        <v>965</v>
      </c>
    </row>
    <row r="141" spans="1:14" x14ac:dyDescent="0.3">
      <c r="A141" s="35">
        <v>21</v>
      </c>
      <c r="B141" s="4" t="s">
        <v>113</v>
      </c>
      <c r="C141" s="4" t="s">
        <v>61</v>
      </c>
      <c r="D141" s="4">
        <v>2008</v>
      </c>
      <c r="E141" s="8">
        <f>COUNTIF(F141:L141,"&gt;0")</f>
        <v>6</v>
      </c>
      <c r="F141" s="32">
        <f>IF(ISERROR(VLOOKUP($B141&amp;$N141,'1 этап'!$A$13:$I$512,8,FALSE)),0,VLOOKUP($B141&amp;$N141,'1 этап'!$A$13:$I$512,8,FALSE))</f>
        <v>109.3</v>
      </c>
      <c r="G141" s="32">
        <f>IF(ISERROR(VLOOKUP($B141&amp;$N141,'2 этап'!$A$13:$I$512,8,FALSE)),0,VLOOKUP($B141&amp;$N141,'2 этап'!$A$13:$I$512,8,FALSE))</f>
        <v>148.30000000000001</v>
      </c>
      <c r="H141" s="32">
        <f>IF(ISERROR(VLOOKUP($B141&amp;$N141,'3 этап'!$A$13:$I$512,8,FALSE)),0,VLOOKUP($B141&amp;$N141,'3 этап'!$A$13:$I$512,8,FALSE))</f>
        <v>138</v>
      </c>
      <c r="I141" s="32">
        <f>IF(ISERROR(VLOOKUP($B141&amp;$N141,'4 этап'!$A$13:$I$512,8,FALSE)),0,VLOOKUP($B141&amp;$N141,'4 этап'!$A$13:$I$512,8,FALSE))</f>
        <v>1</v>
      </c>
      <c r="J141" s="32">
        <f>IF(ISERROR(VLOOKUP($B141&amp;$N141,'5 этап'!$A$13:$I$512,8,FALSE)),0,VLOOKUP($B141&amp;$N141,'5 этап'!$A$13:$I$512,8,FALSE))</f>
        <v>121.4</v>
      </c>
      <c r="K141" s="32">
        <f>IF(ISERROR(VLOOKUP($B141&amp;$N141,'6 этап'!$A$13:$I$512,8,FALSE)),0,VLOOKUP($B141&amp;$N141,'6 этап'!$A$13:$I$512,8,FALSE))</f>
        <v>0</v>
      </c>
      <c r="L141" s="32">
        <f>IF(ISERROR(VLOOKUP($B141&amp;$N141,'7 этап'!$A$13:$I$466,8,FALSE)),0,VLOOKUP($B141&amp;$N141,'7 этап'!$A$13:$I$466,8,FALSE))</f>
        <v>136.4</v>
      </c>
      <c r="M141" s="12">
        <f>LARGE(F141:K141,1)+LARGE(F141:K141,2)+LARGE(F141:K141,3)+LARGE(F141:K141,4)+L141</f>
        <v>653.4</v>
      </c>
      <c r="N141" s="14" t="s">
        <v>965</v>
      </c>
    </row>
    <row r="142" spans="1:14" x14ac:dyDescent="0.3">
      <c r="A142" s="35">
        <v>22</v>
      </c>
      <c r="B142" s="4" t="s">
        <v>105</v>
      </c>
      <c r="C142" s="4" t="s">
        <v>58</v>
      </c>
      <c r="D142" s="4">
        <v>2008</v>
      </c>
      <c r="E142" s="8">
        <f>COUNTIF(F142:L142,"&gt;0")</f>
        <v>6</v>
      </c>
      <c r="F142" s="32">
        <f>IF(ISERROR(VLOOKUP($B142&amp;$N142,'1 этап'!$A$13:$I$512,8,FALSE)),0,VLOOKUP($B142&amp;$N142,'1 этап'!$A$13:$I$512,8,FALSE))</f>
        <v>149.9</v>
      </c>
      <c r="G142" s="32">
        <f>IF(ISERROR(VLOOKUP($B142&amp;$N142,'2 этап'!$A$13:$I$512,8,FALSE)),0,VLOOKUP($B142&amp;$N142,'2 этап'!$A$13:$I$512,8,FALSE))</f>
        <v>171.4</v>
      </c>
      <c r="H142" s="32">
        <f>IF(ISERROR(VLOOKUP($B142&amp;$N142,'3 этап'!$A$13:$I$512,8,FALSE)),0,VLOOKUP($B142&amp;$N142,'3 этап'!$A$13:$I$512,8,FALSE))</f>
        <v>155.4</v>
      </c>
      <c r="I142" s="32">
        <f>IF(ISERROR(VLOOKUP($B142&amp;$N142,'4 этап'!$A$13:$I$512,8,FALSE)),0,VLOOKUP($B142&amp;$N142,'4 этап'!$A$13:$I$512,8,FALSE))</f>
        <v>173</v>
      </c>
      <c r="J142" s="32">
        <f>IF(ISERROR(VLOOKUP($B142&amp;$N142,'5 этап'!$A$13:$I$512,8,FALSE)),0,VLOOKUP($B142&amp;$N142,'5 этап'!$A$13:$I$512,8,FALSE))</f>
        <v>150</v>
      </c>
      <c r="K142" s="32">
        <f>IF(ISERROR(VLOOKUP($B142&amp;$N142,'6 этап'!$A$13:$I$512,8,FALSE)),0,VLOOKUP($B142&amp;$N142,'6 этап'!$A$13:$I$512,8,FALSE))</f>
        <v>131.1</v>
      </c>
      <c r="L142" s="32">
        <f>IF(ISERROR(VLOOKUP($B142&amp;$N142,'7 этап'!$A$13:$I$466,8,FALSE)),0,VLOOKUP($B142&amp;$N142,'7 этап'!$A$13:$I$466,8,FALSE))</f>
        <v>0</v>
      </c>
      <c r="M142" s="12">
        <f>LARGE(F142:K142,1)+LARGE(F142:K142,2)+LARGE(F142:K142,3)+LARGE(F142:K142,4)+L142</f>
        <v>649.79999999999995</v>
      </c>
      <c r="N142" s="14" t="s">
        <v>965</v>
      </c>
    </row>
    <row r="143" spans="1:14" x14ac:dyDescent="0.3">
      <c r="A143" s="35">
        <v>23</v>
      </c>
      <c r="B143" s="4" t="s">
        <v>104</v>
      </c>
      <c r="C143" s="4" t="s">
        <v>39</v>
      </c>
      <c r="D143" s="4">
        <v>2009</v>
      </c>
      <c r="E143" s="8">
        <f>COUNTIF(F143:L143,"&gt;0")</f>
        <v>4</v>
      </c>
      <c r="F143" s="32">
        <f>IF(ISERROR(VLOOKUP($B143&amp;$N143,'1 этап'!$A$13:$I$512,8,FALSE)),0,VLOOKUP($B143&amp;$N143,'1 этап'!$A$13:$I$512,8,FALSE))</f>
        <v>142.69999999999999</v>
      </c>
      <c r="G143" s="32">
        <f>IF(ISERROR(VLOOKUP($B143&amp;$N143,'2 этап'!$A$13:$I$512,8,FALSE)),0,VLOOKUP($B143&amp;$N143,'2 этап'!$A$13:$I$512,8,FALSE))</f>
        <v>173.6</v>
      </c>
      <c r="H143" s="32">
        <f>IF(ISERROR(VLOOKUP($B143&amp;$N143,'3 этап'!$A$13:$I$512,8,FALSE)),0,VLOOKUP($B143&amp;$N143,'3 этап'!$A$13:$I$512,8,FALSE))</f>
        <v>163</v>
      </c>
      <c r="I143" s="32">
        <f>IF(ISERROR(VLOOKUP($B143&amp;$N143,'4 этап'!$A$13:$I$512,8,FALSE)),0,VLOOKUP($B143&amp;$N143,'4 этап'!$A$13:$I$512,8,FALSE))</f>
        <v>0</v>
      </c>
      <c r="J143" s="32">
        <f>IF(ISERROR(VLOOKUP($B143&amp;$N143,'5 этап'!$A$13:$I$512,8,FALSE)),0,VLOOKUP($B143&amp;$N143,'5 этап'!$A$13:$I$512,8,FALSE))</f>
        <v>0</v>
      </c>
      <c r="K143" s="32">
        <f>IF(ISERROR(VLOOKUP($B143&amp;$N143,'6 этап'!$A$13:$I$512,8,FALSE)),0,VLOOKUP($B143&amp;$N143,'6 этап'!$A$13:$I$512,8,FALSE))</f>
        <v>150.6</v>
      </c>
      <c r="L143" s="32">
        <f>IF(ISERROR(VLOOKUP($B143&amp;$N143,'7 этап'!$A$13:$I$466,8,FALSE)),0,VLOOKUP($B143&amp;$N143,'7 этап'!$A$13:$I$466,8,FALSE))</f>
        <v>0</v>
      </c>
      <c r="M143" s="12">
        <f>LARGE(F143:K143,1)+LARGE(F143:K143,2)+LARGE(F143:K143,3)+LARGE(F143:K143,4)+L143</f>
        <v>629.90000000000009</v>
      </c>
      <c r="N143" s="14" t="s">
        <v>965</v>
      </c>
    </row>
    <row r="144" spans="1:14" x14ac:dyDescent="0.3">
      <c r="A144" s="35">
        <v>24</v>
      </c>
      <c r="B144" s="4" t="s">
        <v>110</v>
      </c>
      <c r="C144" s="4" t="s">
        <v>33</v>
      </c>
      <c r="D144" s="4">
        <v>2008</v>
      </c>
      <c r="E144" s="8">
        <f>COUNTIF(F144:L144,"&gt;0")</f>
        <v>6</v>
      </c>
      <c r="F144" s="32">
        <f>IF(ISERROR(VLOOKUP($B144&amp;$N144,'1 этап'!$A$13:$I$512,8,FALSE)),0,VLOOKUP($B144&amp;$N144,'1 этап'!$A$13:$I$512,8,FALSE))</f>
        <v>150.80000000000001</v>
      </c>
      <c r="G144" s="32">
        <f>IF(ISERROR(VLOOKUP($B144&amp;$N144,'2 этап'!$A$13:$I$512,8,FALSE)),0,VLOOKUP($B144&amp;$N144,'2 этап'!$A$13:$I$512,8,FALSE))</f>
        <v>150.80000000000001</v>
      </c>
      <c r="H144" s="32">
        <f>IF(ISERROR(VLOOKUP($B144&amp;$N144,'3 этап'!$A$13:$I$512,8,FALSE)),0,VLOOKUP($B144&amp;$N144,'3 этап'!$A$13:$I$512,8,FALSE))</f>
        <v>162.5</v>
      </c>
      <c r="I144" s="32">
        <f>IF(ISERROR(VLOOKUP($B144&amp;$N144,'4 этап'!$A$13:$I$512,8,FALSE)),0,VLOOKUP($B144&amp;$N144,'4 этап'!$A$13:$I$512,8,FALSE))</f>
        <v>165.5</v>
      </c>
      <c r="J144" s="32">
        <f>IF(ISERROR(VLOOKUP($B144&amp;$N144,'5 этап'!$A$13:$I$512,8,FALSE)),0,VLOOKUP($B144&amp;$N144,'5 этап'!$A$13:$I$512,8,FALSE))</f>
        <v>143.9</v>
      </c>
      <c r="K144" s="32">
        <f>IF(ISERROR(VLOOKUP($B144&amp;$N144,'6 этап'!$A$13:$I$512,8,FALSE)),0,VLOOKUP($B144&amp;$N144,'6 этап'!$A$13:$I$512,8,FALSE))</f>
        <v>150.6</v>
      </c>
      <c r="L144" s="32">
        <f>IF(ISERROR(VLOOKUP($B144&amp;$N144,'7 этап'!$A$13:$I$466,8,FALSE)),0,VLOOKUP($B144&amp;$N144,'7 этап'!$A$13:$I$466,8,FALSE))</f>
        <v>0</v>
      </c>
      <c r="M144" s="12">
        <f>LARGE(F144:K144,1)+LARGE(F144:K144,2)+LARGE(F144:K144,3)+LARGE(F144:K144,4)+L144</f>
        <v>629.6</v>
      </c>
      <c r="N144" s="14" t="s">
        <v>965</v>
      </c>
    </row>
    <row r="145" spans="1:14" x14ac:dyDescent="0.3">
      <c r="A145" s="35">
        <v>25</v>
      </c>
      <c r="B145" s="4" t="s">
        <v>97</v>
      </c>
      <c r="C145" s="4" t="s">
        <v>98</v>
      </c>
      <c r="D145" s="4">
        <v>2009</v>
      </c>
      <c r="E145" s="8">
        <f>COUNTIF(F145:L145,"&gt;0")</f>
        <v>4</v>
      </c>
      <c r="F145" s="32">
        <f>IF(ISERROR(VLOOKUP($B145&amp;$N145,'1 этап'!$A$13:$I$512,8,FALSE)),0,VLOOKUP($B145&amp;$N145,'1 этап'!$A$13:$I$512,8,FALSE))</f>
        <v>0</v>
      </c>
      <c r="G145" s="32">
        <f>IF(ISERROR(VLOOKUP($B145&amp;$N145,'2 этап'!$A$13:$I$512,8,FALSE)),0,VLOOKUP($B145&amp;$N145,'2 этап'!$A$13:$I$512,8,FALSE))</f>
        <v>183.5</v>
      </c>
      <c r="H145" s="32">
        <f>IF(ISERROR(VLOOKUP($B145&amp;$N145,'3 этап'!$A$13:$I$512,8,FALSE)),0,VLOOKUP($B145&amp;$N145,'3 этап'!$A$13:$I$512,8,FALSE))</f>
        <v>176</v>
      </c>
      <c r="I145" s="32">
        <f>IF(ISERROR(VLOOKUP($B145&amp;$N145,'4 этап'!$A$13:$I$512,8,FALSE)),0,VLOOKUP($B145&amp;$N145,'4 этап'!$A$13:$I$512,8,FALSE))</f>
        <v>0</v>
      </c>
      <c r="J145" s="32">
        <f>IF(ISERROR(VLOOKUP($B145&amp;$N145,'5 этап'!$A$13:$I$512,8,FALSE)),0,VLOOKUP($B145&amp;$N145,'5 этап'!$A$13:$I$512,8,FALSE))</f>
        <v>177.4</v>
      </c>
      <c r="K145" s="32">
        <f>IF(ISERROR(VLOOKUP($B145&amp;$N145,'6 этап'!$A$13:$I$512,8,FALSE)),0,VLOOKUP($B145&amp;$N145,'6 этап'!$A$13:$I$512,8,FALSE))</f>
        <v>0</v>
      </c>
      <c r="L145" s="32">
        <f>IF(ISERROR(VLOOKUP($B145&amp;$N145,'7 этап'!$A$13:$I$466,8,FALSE)),0,VLOOKUP($B145&amp;$N145,'7 этап'!$A$13:$I$466,8,FALSE))</f>
        <v>76.900000000000006</v>
      </c>
      <c r="M145" s="12">
        <f>LARGE(F145:K145,1)+LARGE(F145:K145,2)+LARGE(F145:K145,3)+LARGE(F145:K145,4)+L145</f>
        <v>613.79999999999995</v>
      </c>
      <c r="N145" s="14" t="s">
        <v>965</v>
      </c>
    </row>
    <row r="146" spans="1:14" x14ac:dyDescent="0.3">
      <c r="A146" s="35">
        <v>26</v>
      </c>
      <c r="B146" s="4" t="s">
        <v>121</v>
      </c>
      <c r="C146" s="4" t="s">
        <v>48</v>
      </c>
      <c r="D146" s="4">
        <v>2009</v>
      </c>
      <c r="E146" s="8">
        <f>COUNTIF(F146:L146,"&gt;0")</f>
        <v>6</v>
      </c>
      <c r="F146" s="32">
        <f>IF(ISERROR(VLOOKUP($B146&amp;$N146,'1 этап'!$A$13:$I$512,8,FALSE)),0,VLOOKUP($B146&amp;$N146,'1 этап'!$A$13:$I$512,8,FALSE))</f>
        <v>0</v>
      </c>
      <c r="G146" s="32">
        <f>IF(ISERROR(VLOOKUP($B146&amp;$N146,'2 этап'!$A$13:$I$512,8,FALSE)),0,VLOOKUP($B146&amp;$N146,'2 этап'!$A$13:$I$512,8,FALSE))</f>
        <v>55.7</v>
      </c>
      <c r="H146" s="32">
        <f>IF(ISERROR(VLOOKUP($B146&amp;$N146,'3 этап'!$A$13:$I$512,8,FALSE)),0,VLOOKUP($B146&amp;$N146,'3 этап'!$A$13:$I$512,8,FALSE))</f>
        <v>58.1</v>
      </c>
      <c r="I146" s="32">
        <f>IF(ISERROR(VLOOKUP($B146&amp;$N146,'4 этап'!$A$13:$I$512,8,FALSE)),0,VLOOKUP($B146&amp;$N146,'4 этап'!$A$13:$I$512,8,FALSE))</f>
        <v>147.6</v>
      </c>
      <c r="J146" s="32">
        <f>IF(ISERROR(VLOOKUP($B146&amp;$N146,'5 этап'!$A$13:$I$512,8,FALSE)),0,VLOOKUP($B146&amp;$N146,'5 этап'!$A$13:$I$512,8,FALSE))</f>
        <v>98.9</v>
      </c>
      <c r="K146" s="32">
        <f>IF(ISERROR(VLOOKUP($B146&amp;$N146,'6 этап'!$A$13:$I$512,8,FALSE)),0,VLOOKUP($B146&amp;$N146,'6 этап'!$A$13:$I$512,8,FALSE))</f>
        <v>181.1</v>
      </c>
      <c r="L146" s="32">
        <f>IF(ISERROR(VLOOKUP($B146&amp;$N146,'7 этап'!$A$13:$I$466,8,FALSE)),0,VLOOKUP($B146&amp;$N146,'7 этап'!$A$13:$I$466,8,FALSE))</f>
        <v>120.2</v>
      </c>
      <c r="M146" s="12">
        <f>LARGE(F146:K146,1)+LARGE(F146:K146,2)+LARGE(F146:K146,3)+LARGE(F146:K146,4)+L146</f>
        <v>605.90000000000009</v>
      </c>
      <c r="N146" s="14" t="s">
        <v>965</v>
      </c>
    </row>
    <row r="147" spans="1:14" x14ac:dyDescent="0.3">
      <c r="A147" s="35">
        <v>27</v>
      </c>
      <c r="B147" s="4" t="s">
        <v>125</v>
      </c>
      <c r="C147" s="4" t="s">
        <v>48</v>
      </c>
      <c r="D147" s="4">
        <v>2008</v>
      </c>
      <c r="E147" s="8">
        <f>COUNTIF(F147:L147,"&gt;0")</f>
        <v>5</v>
      </c>
      <c r="F147" s="32">
        <f>IF(ISERROR(VLOOKUP($B147&amp;$N147,'1 этап'!$A$13:$I$512,8,FALSE)),0,VLOOKUP($B147&amp;$N147,'1 этап'!$A$13:$I$512,8,FALSE))</f>
        <v>0.01</v>
      </c>
      <c r="G147" s="32">
        <f>IF(ISERROR(VLOOKUP($B147&amp;$N147,'2 этап'!$A$13:$I$512,8,FALSE)),0,VLOOKUP($B147&amp;$N147,'2 этап'!$A$13:$I$512,8,FALSE))</f>
        <v>0.01</v>
      </c>
      <c r="H147" s="32">
        <f>IF(ISERROR(VLOOKUP($B147&amp;$N147,'3 этап'!$A$13:$I$512,8,FALSE)),0,VLOOKUP($B147&amp;$N147,'3 этап'!$A$13:$I$512,8,FALSE))</f>
        <v>0</v>
      </c>
      <c r="I147" s="32">
        <f>IF(ISERROR(VLOOKUP($B147&amp;$N147,'4 этап'!$A$13:$I$512,8,FALSE)),0,VLOOKUP($B147&amp;$N147,'4 этап'!$A$13:$I$512,8,FALSE))</f>
        <v>198.8</v>
      </c>
      <c r="J147" s="32">
        <f>IF(ISERROR(VLOOKUP($B147&amp;$N147,'5 этап'!$A$13:$I$512,8,FALSE)),0,VLOOKUP($B147&amp;$N147,'5 этап'!$A$13:$I$512,8,FALSE))</f>
        <v>183.6</v>
      </c>
      <c r="K147" s="32">
        <f>IF(ISERROR(VLOOKUP($B147&amp;$N147,'6 этап'!$A$13:$I$512,8,FALSE)),0,VLOOKUP($B147&amp;$N147,'6 этап'!$A$13:$I$512,8,FALSE))</f>
        <v>188.1</v>
      </c>
      <c r="L147" s="32">
        <f>IF(ISERROR(VLOOKUP($B147&amp;$N147,'7 этап'!$A$13:$I$466,8,FALSE)),0,VLOOKUP($B147&amp;$N147,'7 этап'!$A$13:$I$466,8,FALSE))</f>
        <v>0</v>
      </c>
      <c r="M147" s="12">
        <f>LARGE(F147:K147,1)+LARGE(F147:K147,2)+LARGE(F147:K147,3)+LARGE(F147:K147,4)+L147</f>
        <v>570.51</v>
      </c>
      <c r="N147" s="14" t="s">
        <v>965</v>
      </c>
    </row>
    <row r="148" spans="1:14" x14ac:dyDescent="0.3">
      <c r="A148" s="35">
        <v>28</v>
      </c>
      <c r="B148" s="4" t="s">
        <v>99</v>
      </c>
      <c r="C148" s="4" t="s">
        <v>35</v>
      </c>
      <c r="D148" s="4">
        <v>2009</v>
      </c>
      <c r="E148" s="8">
        <f>COUNTIF(F148:L148,"&gt;0")</f>
        <v>4</v>
      </c>
      <c r="F148" s="32">
        <f>IF(ISERROR(VLOOKUP($B148&amp;$N148,'1 этап'!$A$13:$I$512,8,FALSE)),0,VLOOKUP($B148&amp;$N148,'1 этап'!$A$13:$I$512,8,FALSE))</f>
        <v>108.7</v>
      </c>
      <c r="G148" s="32">
        <f>IF(ISERROR(VLOOKUP($B148&amp;$N148,'2 этап'!$A$13:$I$512,8,FALSE)),0,VLOOKUP($B148&amp;$N148,'2 этап'!$A$13:$I$512,8,FALSE))</f>
        <v>183</v>
      </c>
      <c r="H148" s="32">
        <f>IF(ISERROR(VLOOKUP($B148&amp;$N148,'3 этап'!$A$13:$I$512,8,FALSE)),0,VLOOKUP($B148&amp;$N148,'3 этап'!$A$13:$I$512,8,FALSE))</f>
        <v>158.1</v>
      </c>
      <c r="I148" s="32">
        <f>IF(ISERROR(VLOOKUP($B148&amp;$N148,'4 этап'!$A$13:$I$512,8,FALSE)),0,VLOOKUP($B148&amp;$N148,'4 этап'!$A$13:$I$512,8,FALSE))</f>
        <v>115.6</v>
      </c>
      <c r="J148" s="32">
        <f>IF(ISERROR(VLOOKUP($B148&amp;$N148,'5 этап'!$A$13:$I$512,8,FALSE)),0,VLOOKUP($B148&amp;$N148,'5 этап'!$A$13:$I$512,8,FALSE))</f>
        <v>0</v>
      </c>
      <c r="K148" s="32">
        <f>IF(ISERROR(VLOOKUP($B148&amp;$N148,'6 этап'!$A$13:$I$512,8,FALSE)),0,VLOOKUP($B148&amp;$N148,'6 этап'!$A$13:$I$512,8,FALSE))</f>
        <v>0</v>
      </c>
      <c r="L148" s="32">
        <f>IF(ISERROR(VLOOKUP($B148&amp;$N148,'7 этап'!$A$13:$I$466,8,FALSE)),0,VLOOKUP($B148&amp;$N148,'7 этап'!$A$13:$I$466,8,FALSE))</f>
        <v>0</v>
      </c>
      <c r="M148" s="12">
        <f>LARGE(F148:K148,1)+LARGE(F148:K148,2)+LARGE(F148:K148,3)+LARGE(F148:K148,4)+L148</f>
        <v>565.40000000000009</v>
      </c>
      <c r="N148" s="14" t="s">
        <v>965</v>
      </c>
    </row>
    <row r="149" spans="1:14" x14ac:dyDescent="0.3">
      <c r="A149" s="35">
        <v>29</v>
      </c>
      <c r="B149" s="4" t="s">
        <v>441</v>
      </c>
      <c r="C149" s="4" t="s">
        <v>44</v>
      </c>
      <c r="D149" s="4">
        <v>2009</v>
      </c>
      <c r="E149" s="8">
        <f>COUNTIF(F149:L149,"&gt;0")</f>
        <v>3</v>
      </c>
      <c r="F149" s="32">
        <f>IF(ISERROR(VLOOKUP($B149&amp;$N149,'1 этап'!$A$13:$I$512,8,FALSE)),0,VLOOKUP($B149&amp;$N149,'1 этап'!$A$13:$I$512,8,FALSE))</f>
        <v>165.7</v>
      </c>
      <c r="G149" s="32">
        <f>IF(ISERROR(VLOOKUP($B149&amp;$N149,'2 этап'!$A$13:$I$512,8,FALSE)),0,VLOOKUP($B149&amp;$N149,'2 этап'!$A$13:$I$512,8,FALSE))</f>
        <v>0</v>
      </c>
      <c r="H149" s="32">
        <f>IF(ISERROR(VLOOKUP($B149&amp;$N149,'3 этап'!$A$13:$I$512,8,FALSE)),0,VLOOKUP($B149&amp;$N149,'3 этап'!$A$13:$I$512,8,FALSE))</f>
        <v>0</v>
      </c>
      <c r="I149" s="32">
        <f>IF(ISERROR(VLOOKUP($B149&amp;$N149,'4 этап'!$A$13:$I$512,8,FALSE)),0,VLOOKUP($B149&amp;$N149,'4 этап'!$A$13:$I$512,8,FALSE))</f>
        <v>0</v>
      </c>
      <c r="J149" s="32">
        <f>IF(ISERROR(VLOOKUP($B149&amp;$N149,'5 этап'!$A$13:$I$512,8,FALSE)),0,VLOOKUP($B149&amp;$N149,'5 этап'!$A$13:$I$512,8,FALSE))</f>
        <v>200</v>
      </c>
      <c r="K149" s="32">
        <f>IF(ISERROR(VLOOKUP($B149&amp;$N149,'6 этап'!$A$13:$I$512,8,FALSE)),0,VLOOKUP($B149&amp;$N149,'6 этап'!$A$13:$I$512,8,FALSE))</f>
        <v>0</v>
      </c>
      <c r="L149" s="32">
        <f>IF(ISERROR(VLOOKUP($B149&amp;$N149,'7 этап'!$A$13:$I$466,8,FALSE)),0,VLOOKUP($B149&amp;$N149,'7 этап'!$A$13:$I$466,8,FALSE))</f>
        <v>194.2</v>
      </c>
      <c r="M149" s="12">
        <f>LARGE(F149:K149,1)+LARGE(F149:K149,2)+LARGE(F149:K149,3)+LARGE(F149:K149,4)+L149</f>
        <v>559.9</v>
      </c>
      <c r="N149" s="14" t="s">
        <v>965</v>
      </c>
    </row>
    <row r="150" spans="1:14" x14ac:dyDescent="0.3">
      <c r="A150" s="35">
        <v>30</v>
      </c>
      <c r="B150" s="4" t="s">
        <v>103</v>
      </c>
      <c r="C150" s="4" t="s">
        <v>37</v>
      </c>
      <c r="D150" s="4">
        <v>2008</v>
      </c>
      <c r="E150" s="8">
        <f>COUNTIF(F150:L150,"&gt;0")</f>
        <v>4</v>
      </c>
      <c r="F150" s="32">
        <f>IF(ISERROR(VLOOKUP($B150&amp;$N150,'1 этап'!$A$13:$I$512,8,FALSE)),0,VLOOKUP($B150&amp;$N150,'1 этап'!$A$13:$I$512,8,FALSE))</f>
        <v>1</v>
      </c>
      <c r="G150" s="32">
        <f>IF(ISERROR(VLOOKUP($B150&amp;$N150,'2 этап'!$A$13:$I$512,8,FALSE)),0,VLOOKUP($B150&amp;$N150,'2 этап'!$A$13:$I$512,8,FALSE))</f>
        <v>176.1</v>
      </c>
      <c r="H150" s="32">
        <f>IF(ISERROR(VLOOKUP($B150&amp;$N150,'3 этап'!$A$13:$I$512,8,FALSE)),0,VLOOKUP($B150&amp;$N150,'3 этап'!$A$13:$I$512,8,FALSE))</f>
        <v>172.1</v>
      </c>
      <c r="I150" s="32">
        <f>IF(ISERROR(VLOOKUP($B150&amp;$N150,'4 этап'!$A$13:$I$512,8,FALSE)),0,VLOOKUP($B150&amp;$N150,'4 этап'!$A$13:$I$512,8,FALSE))</f>
        <v>178.7</v>
      </c>
      <c r="J150" s="32">
        <f>IF(ISERROR(VLOOKUP($B150&amp;$N150,'5 этап'!$A$13:$I$512,8,FALSE)),0,VLOOKUP($B150&amp;$N150,'5 этап'!$A$13:$I$512,8,FALSE))</f>
        <v>0</v>
      </c>
      <c r="K150" s="32">
        <f>IF(ISERROR(VLOOKUP($B150&amp;$N150,'6 этап'!$A$13:$I$512,8,FALSE)),0,VLOOKUP($B150&amp;$N150,'6 этап'!$A$13:$I$512,8,FALSE))</f>
        <v>0</v>
      </c>
      <c r="L150" s="32">
        <f>IF(ISERROR(VLOOKUP($B150&amp;$N150,'7 этап'!$A$13:$I$466,8,FALSE)),0,VLOOKUP($B150&amp;$N150,'7 этап'!$A$13:$I$466,8,FALSE))</f>
        <v>0</v>
      </c>
      <c r="M150" s="12">
        <f>LARGE(F150:K150,1)+LARGE(F150:K150,2)+LARGE(F150:K150,3)+LARGE(F150:K150,4)+L150</f>
        <v>527.9</v>
      </c>
      <c r="N150" s="14" t="s">
        <v>965</v>
      </c>
    </row>
    <row r="151" spans="1:14" x14ac:dyDescent="0.3">
      <c r="A151" s="35">
        <v>31</v>
      </c>
      <c r="B151" s="4" t="s">
        <v>450</v>
      </c>
      <c r="C151" s="4" t="s">
        <v>112</v>
      </c>
      <c r="D151" s="4">
        <v>2008</v>
      </c>
      <c r="E151" s="8">
        <f>COUNTIF(F151:L151,"&gt;0")</f>
        <v>6</v>
      </c>
      <c r="F151" s="32">
        <f>IF(ISERROR(VLOOKUP($B151&amp;$N151,'1 этап'!$A$13:$I$512,8,FALSE)),0,VLOOKUP($B151&amp;$N151,'1 этап'!$A$13:$I$512,8,FALSE))</f>
        <v>1</v>
      </c>
      <c r="G151" s="32">
        <f>IF(ISERROR(VLOOKUP($B151&amp;$N151,'2 этап'!$A$13:$I$512,8,FALSE)),0,VLOOKUP($B151&amp;$N151,'2 этап'!$A$13:$I$512,8,FALSE))</f>
        <v>0</v>
      </c>
      <c r="H151" s="32">
        <f>IF(ISERROR(VLOOKUP($B151&amp;$N151,'3 этап'!$A$13:$I$512,8,FALSE)),0,VLOOKUP($B151&amp;$N151,'3 этап'!$A$13:$I$512,8,FALSE))</f>
        <v>96.7</v>
      </c>
      <c r="I151" s="32">
        <f>IF(ISERROR(VLOOKUP($B151&amp;$N151,'4 этап'!$A$13:$I$512,8,FALSE)),0,VLOOKUP($B151&amp;$N151,'4 этап'!$A$13:$I$512,8,FALSE))</f>
        <v>95</v>
      </c>
      <c r="J151" s="32">
        <f>IF(ISERROR(VLOOKUP($B151&amp;$N151,'5 этап'!$A$13:$I$512,8,FALSE)),0,VLOOKUP($B151&amp;$N151,'5 этап'!$A$13:$I$512,8,FALSE))</f>
        <v>10.7</v>
      </c>
      <c r="K151" s="32">
        <f>IF(ISERROR(VLOOKUP($B151&amp;$N151,'6 этап'!$A$13:$I$512,8,FALSE)),0,VLOOKUP($B151&amp;$N151,'6 этап'!$A$13:$I$512,8,FALSE))</f>
        <v>143.80000000000001</v>
      </c>
      <c r="L151" s="32">
        <f>IF(ISERROR(VLOOKUP($B151&amp;$N151,'7 этап'!$A$13:$I$466,8,FALSE)),0,VLOOKUP($B151&amp;$N151,'7 этап'!$A$13:$I$466,8,FALSE))</f>
        <v>159.80000000000001</v>
      </c>
      <c r="M151" s="12">
        <f>LARGE(F151:K151,1)+LARGE(F151:K151,2)+LARGE(F151:K151,3)+LARGE(F151:K151,4)+L151</f>
        <v>506</v>
      </c>
      <c r="N151" s="14" t="s">
        <v>965</v>
      </c>
    </row>
    <row r="152" spans="1:14" x14ac:dyDescent="0.3">
      <c r="A152" s="35">
        <v>32</v>
      </c>
      <c r="B152" s="4" t="s">
        <v>118</v>
      </c>
      <c r="C152" s="4" t="s">
        <v>37</v>
      </c>
      <c r="D152" s="4">
        <v>2009</v>
      </c>
      <c r="E152" s="8">
        <f>COUNTIF(F152:L152,"&gt;0")</f>
        <v>7</v>
      </c>
      <c r="F152" s="32">
        <f>IF(ISERROR(VLOOKUP($B152&amp;$N152,'1 этап'!$A$13:$I$512,8,FALSE)),0,VLOOKUP($B152&amp;$N152,'1 этап'!$A$13:$I$512,8,FALSE))</f>
        <v>0.01</v>
      </c>
      <c r="G152" s="32">
        <f>IF(ISERROR(VLOOKUP($B152&amp;$N152,'2 этап'!$A$13:$I$512,8,FALSE)),0,VLOOKUP($B152&amp;$N152,'2 этап'!$A$13:$I$512,8,FALSE))</f>
        <v>121.2</v>
      </c>
      <c r="H152" s="32">
        <f>IF(ISERROR(VLOOKUP($B152&amp;$N152,'3 этап'!$A$13:$I$512,8,FALSE)),0,VLOOKUP($B152&amp;$N152,'3 этап'!$A$13:$I$512,8,FALSE))</f>
        <v>67</v>
      </c>
      <c r="I152" s="32">
        <f>IF(ISERROR(VLOOKUP($B152&amp;$N152,'4 этап'!$A$13:$I$512,8,FALSE)),0,VLOOKUP($B152&amp;$N152,'4 этап'!$A$13:$I$512,8,FALSE))</f>
        <v>31.6</v>
      </c>
      <c r="J152" s="32">
        <f>IF(ISERROR(VLOOKUP($B152&amp;$N152,'5 этап'!$A$13:$I$512,8,FALSE)),0,VLOOKUP($B152&amp;$N152,'5 этап'!$A$13:$I$512,8,FALSE))</f>
        <v>116.1</v>
      </c>
      <c r="K152" s="32">
        <f>IF(ISERROR(VLOOKUP($B152&amp;$N152,'6 этап'!$A$13:$I$512,8,FALSE)),0,VLOOKUP($B152&amp;$N152,'6 этап'!$A$13:$I$512,8,FALSE))</f>
        <v>87.8</v>
      </c>
      <c r="L152" s="32">
        <f>IF(ISERROR(VLOOKUP($B152&amp;$N152,'7 этап'!$A$13:$I$466,8,FALSE)),0,VLOOKUP($B152&amp;$N152,'7 этап'!$A$13:$I$466,8,FALSE))</f>
        <v>104.3</v>
      </c>
      <c r="M152" s="12">
        <f>LARGE(F152:K152,1)+LARGE(F152:K152,2)+LARGE(F152:K152,3)+LARGE(F152:K152,4)+L152</f>
        <v>496.40000000000003</v>
      </c>
      <c r="N152" s="14" t="s">
        <v>965</v>
      </c>
    </row>
    <row r="153" spans="1:14" x14ac:dyDescent="0.3">
      <c r="A153" s="35">
        <v>33</v>
      </c>
      <c r="B153" s="4" t="s">
        <v>114</v>
      </c>
      <c r="C153" s="4" t="s">
        <v>35</v>
      </c>
      <c r="D153" s="4">
        <v>2009</v>
      </c>
      <c r="E153" s="8">
        <f>COUNTIF(F153:L153,"&gt;0")</f>
        <v>4</v>
      </c>
      <c r="F153" s="32">
        <f>IF(ISERROR(VLOOKUP($B153&amp;$N153,'1 этап'!$A$13:$I$512,8,FALSE)),0,VLOOKUP($B153&amp;$N153,'1 этап'!$A$13:$I$512,8,FALSE))</f>
        <v>137.9</v>
      </c>
      <c r="G153" s="32">
        <f>IF(ISERROR(VLOOKUP($B153&amp;$N153,'2 этап'!$A$13:$I$512,8,FALSE)),0,VLOOKUP($B153&amp;$N153,'2 этап'!$A$13:$I$512,8,FALSE))</f>
        <v>142.1</v>
      </c>
      <c r="H153" s="32">
        <f>IF(ISERROR(VLOOKUP($B153&amp;$N153,'3 этап'!$A$13:$I$512,8,FALSE)),0,VLOOKUP($B153&amp;$N153,'3 этап'!$A$13:$I$512,8,FALSE))</f>
        <v>0.01</v>
      </c>
      <c r="I153" s="32">
        <f>IF(ISERROR(VLOOKUP($B153&amp;$N153,'4 этап'!$A$13:$I$512,8,FALSE)),0,VLOOKUP($B153&amp;$N153,'4 этап'!$A$13:$I$512,8,FALSE))</f>
        <v>96.6</v>
      </c>
      <c r="J153" s="32">
        <f>IF(ISERROR(VLOOKUP($B153&amp;$N153,'5 этап'!$A$13:$I$512,8,FALSE)),0,VLOOKUP($B153&amp;$N153,'5 этап'!$A$13:$I$512,8,FALSE))</f>
        <v>0</v>
      </c>
      <c r="K153" s="32">
        <f>IF(ISERROR(VLOOKUP($B153&amp;$N153,'6 этап'!$A$13:$I$512,8,FALSE)),0,VLOOKUP($B153&amp;$N153,'6 этап'!$A$13:$I$512,8,FALSE))</f>
        <v>0</v>
      </c>
      <c r="L153" s="32">
        <f>IF(ISERROR(VLOOKUP($B153&amp;$N153,'7 этап'!$A$13:$I$466,8,FALSE)),0,VLOOKUP($B153&amp;$N153,'7 этап'!$A$13:$I$466,8,FALSE))</f>
        <v>0</v>
      </c>
      <c r="M153" s="12">
        <f>LARGE(F153:K153,1)+LARGE(F153:K153,2)+LARGE(F153:K153,3)+LARGE(F153:K153,4)+L153</f>
        <v>376.61</v>
      </c>
      <c r="N153" s="14" t="s">
        <v>965</v>
      </c>
    </row>
    <row r="154" spans="1:14" x14ac:dyDescent="0.3">
      <c r="A154" s="35">
        <v>34</v>
      </c>
      <c r="B154" s="4" t="s">
        <v>660</v>
      </c>
      <c r="C154" s="4" t="s">
        <v>46</v>
      </c>
      <c r="D154" s="4">
        <v>2009</v>
      </c>
      <c r="E154" s="8">
        <f>COUNTIF(F154:L154,"&gt;0")</f>
        <v>3</v>
      </c>
      <c r="F154" s="32">
        <f>IF(ISERROR(VLOOKUP($B154&amp;$N154,'1 этап'!$A$13:$I$512,8,FALSE)),0,VLOOKUP($B154&amp;$N154,'1 этап'!$A$13:$I$512,8,FALSE))</f>
        <v>0</v>
      </c>
      <c r="G154" s="32">
        <f>IF(ISERROR(VLOOKUP($B154&amp;$N154,'2 этап'!$A$13:$I$512,8,FALSE)),0,VLOOKUP($B154&amp;$N154,'2 этап'!$A$13:$I$512,8,FALSE))</f>
        <v>0</v>
      </c>
      <c r="H154" s="32">
        <f>IF(ISERROR(VLOOKUP($B154&amp;$N154,'3 этап'!$A$13:$I$512,8,FALSE)),0,VLOOKUP($B154&amp;$N154,'3 этап'!$A$13:$I$512,8,FALSE))</f>
        <v>156.19999999999999</v>
      </c>
      <c r="I154" s="32">
        <f>IF(ISERROR(VLOOKUP($B154&amp;$N154,'4 этап'!$A$13:$I$512,8,FALSE)),0,VLOOKUP($B154&amp;$N154,'4 этап'!$A$13:$I$512,8,FALSE))</f>
        <v>105.9</v>
      </c>
      <c r="J154" s="32">
        <f>IF(ISERROR(VLOOKUP($B154&amp;$N154,'5 этап'!$A$13:$I$512,8,FALSE)),0,VLOOKUP($B154&amp;$N154,'5 этап'!$A$13:$I$512,8,FALSE))</f>
        <v>0</v>
      </c>
      <c r="K154" s="32">
        <f>IF(ISERROR(VLOOKUP($B154&amp;$N154,'6 этап'!$A$13:$I$512,8,FALSE)),0,VLOOKUP($B154&amp;$N154,'6 этап'!$A$13:$I$512,8,FALSE))</f>
        <v>0</v>
      </c>
      <c r="L154" s="32">
        <f>IF(ISERROR(VLOOKUP($B154&amp;$N154,'7 этап'!$A$13:$I$466,8,FALSE)),0,VLOOKUP($B154&amp;$N154,'7 этап'!$A$13:$I$466,8,FALSE))</f>
        <v>114.1</v>
      </c>
      <c r="M154" s="12">
        <f>LARGE(F154:K154,1)+LARGE(F154:K154,2)+LARGE(F154:K154,3)+LARGE(F154:K154,4)+L154</f>
        <v>376.20000000000005</v>
      </c>
      <c r="N154" s="14" t="s">
        <v>965</v>
      </c>
    </row>
    <row r="155" spans="1:14" x14ac:dyDescent="0.3">
      <c r="A155" s="35">
        <v>35</v>
      </c>
      <c r="B155" s="4" t="s">
        <v>117</v>
      </c>
      <c r="C155" s="4" t="s">
        <v>37</v>
      </c>
      <c r="D155" s="4">
        <v>2009</v>
      </c>
      <c r="E155" s="8">
        <f>COUNTIF(F155:L155,"&gt;0")</f>
        <v>3</v>
      </c>
      <c r="F155" s="32">
        <f>IF(ISERROR(VLOOKUP($B155&amp;$N155,'1 этап'!$A$13:$I$512,8,FALSE)),0,VLOOKUP($B155&amp;$N155,'1 этап'!$A$13:$I$512,8,FALSE))</f>
        <v>0</v>
      </c>
      <c r="G155" s="32">
        <f>IF(ISERROR(VLOOKUP($B155&amp;$N155,'2 этап'!$A$13:$I$512,8,FALSE)),0,VLOOKUP($B155&amp;$N155,'2 этап'!$A$13:$I$512,8,FALSE))</f>
        <v>124</v>
      </c>
      <c r="H155" s="32">
        <f>IF(ISERROR(VLOOKUP($B155&amp;$N155,'3 этап'!$A$13:$I$512,8,FALSE)),0,VLOOKUP($B155&amp;$N155,'3 этап'!$A$13:$I$512,8,FALSE))</f>
        <v>138.6</v>
      </c>
      <c r="I155" s="32">
        <f>IF(ISERROR(VLOOKUP($B155&amp;$N155,'4 этап'!$A$13:$I$512,8,FALSE)),0,VLOOKUP($B155&amp;$N155,'4 этап'!$A$13:$I$512,8,FALSE))</f>
        <v>0</v>
      </c>
      <c r="J155" s="32">
        <f>IF(ISERROR(VLOOKUP($B155&amp;$N155,'5 этап'!$A$13:$I$512,8,FALSE)),0,VLOOKUP($B155&amp;$N155,'5 этап'!$A$13:$I$512,8,FALSE))</f>
        <v>110.5</v>
      </c>
      <c r="K155" s="32">
        <f>IF(ISERROR(VLOOKUP($B155&amp;$N155,'6 этап'!$A$13:$I$512,8,FALSE)),0,VLOOKUP($B155&amp;$N155,'6 этап'!$A$13:$I$512,8,FALSE))</f>
        <v>0</v>
      </c>
      <c r="L155" s="32">
        <f>IF(ISERROR(VLOOKUP($B155&amp;$N155,'7 этап'!$A$13:$I$466,8,FALSE)),0,VLOOKUP($B155&amp;$N155,'7 этап'!$A$13:$I$466,8,FALSE))</f>
        <v>0</v>
      </c>
      <c r="M155" s="12">
        <f>LARGE(F155:K155,1)+LARGE(F155:K155,2)+LARGE(F155:K155,3)+LARGE(F155:K155,4)+L155</f>
        <v>373.1</v>
      </c>
      <c r="N155" s="14" t="s">
        <v>965</v>
      </c>
    </row>
    <row r="156" spans="1:14" x14ac:dyDescent="0.3">
      <c r="A156" s="35">
        <v>36</v>
      </c>
      <c r="B156" s="4" t="s">
        <v>96</v>
      </c>
      <c r="C156" s="4" t="s">
        <v>39</v>
      </c>
      <c r="D156" s="4">
        <v>2008</v>
      </c>
      <c r="E156" s="8">
        <f>COUNTIF(F156:L156,"&gt;0")</f>
        <v>3</v>
      </c>
      <c r="F156" s="32">
        <f>IF(ISERROR(VLOOKUP($B156&amp;$N156,'1 этап'!$A$13:$I$512,8,FALSE)),0,VLOOKUP($B156&amp;$N156,'1 этап'!$A$13:$I$512,8,FALSE))</f>
        <v>14.8</v>
      </c>
      <c r="G156" s="32">
        <f>IF(ISERROR(VLOOKUP($B156&amp;$N156,'2 этап'!$A$13:$I$512,8,FALSE)),0,VLOOKUP($B156&amp;$N156,'2 этап'!$A$13:$I$512,8,FALSE))</f>
        <v>185.1</v>
      </c>
      <c r="H156" s="32">
        <f>IF(ISERROR(VLOOKUP($B156&amp;$N156,'3 этап'!$A$13:$I$512,8,FALSE)),0,VLOOKUP($B156&amp;$N156,'3 этап'!$A$13:$I$512,8,FALSE))</f>
        <v>0</v>
      </c>
      <c r="I156" s="32">
        <f>IF(ISERROR(VLOOKUP($B156&amp;$N156,'4 этап'!$A$13:$I$512,8,FALSE)),0,VLOOKUP($B156&amp;$N156,'4 этап'!$A$13:$I$512,8,FALSE))</f>
        <v>0</v>
      </c>
      <c r="J156" s="32">
        <f>IF(ISERROR(VLOOKUP($B156&amp;$N156,'5 этап'!$A$13:$I$512,8,FALSE)),0,VLOOKUP($B156&amp;$N156,'5 этап'!$A$13:$I$512,8,FALSE))</f>
        <v>137.19999999999999</v>
      </c>
      <c r="K156" s="32">
        <f>IF(ISERROR(VLOOKUP($B156&amp;$N156,'6 этап'!$A$13:$I$512,8,FALSE)),0,VLOOKUP($B156&amp;$N156,'6 этап'!$A$13:$I$512,8,FALSE))</f>
        <v>0</v>
      </c>
      <c r="L156" s="32">
        <f>IF(ISERROR(VLOOKUP($B156&amp;$N156,'7 этап'!$A$13:$I$466,8,FALSE)),0,VLOOKUP($B156&amp;$N156,'7 этап'!$A$13:$I$466,8,FALSE))</f>
        <v>0</v>
      </c>
      <c r="M156" s="12">
        <f>LARGE(F156:K156,1)+LARGE(F156:K156,2)+LARGE(F156:K156,3)+LARGE(F156:K156,4)+L156</f>
        <v>337.09999999999997</v>
      </c>
      <c r="N156" s="14" t="s">
        <v>965</v>
      </c>
    </row>
    <row r="157" spans="1:14" x14ac:dyDescent="0.3">
      <c r="A157" s="35">
        <v>37</v>
      </c>
      <c r="B157" s="4" t="s">
        <v>448</v>
      </c>
      <c r="C157" s="4" t="s">
        <v>39</v>
      </c>
      <c r="D157" s="4">
        <v>2009</v>
      </c>
      <c r="E157" s="8">
        <f>COUNTIF(F157:L157,"&gt;0")</f>
        <v>4</v>
      </c>
      <c r="F157" s="32">
        <f>IF(ISERROR(VLOOKUP($B157&amp;$N157,'1 этап'!$A$13:$I$512,8,FALSE)),0,VLOOKUP($B157&amp;$N157,'1 этап'!$A$13:$I$512,8,FALSE))</f>
        <v>1</v>
      </c>
      <c r="G157" s="32">
        <f>IF(ISERROR(VLOOKUP($B157&amp;$N157,'2 этап'!$A$13:$I$512,8,FALSE)),0,VLOOKUP($B157&amp;$N157,'2 этап'!$A$13:$I$512,8,FALSE))</f>
        <v>0</v>
      </c>
      <c r="H157" s="32">
        <f>IF(ISERROR(VLOOKUP($B157&amp;$N157,'3 этап'!$A$13:$I$512,8,FALSE)),0,VLOOKUP($B157&amp;$N157,'3 этап'!$A$13:$I$512,8,FALSE))</f>
        <v>0</v>
      </c>
      <c r="I157" s="32">
        <f>IF(ISERROR(VLOOKUP($B157&amp;$N157,'4 этап'!$A$13:$I$512,8,FALSE)),0,VLOOKUP($B157&amp;$N157,'4 этап'!$A$13:$I$512,8,FALSE))</f>
        <v>63</v>
      </c>
      <c r="J157" s="32">
        <f>IF(ISERROR(VLOOKUP($B157&amp;$N157,'5 этап'!$A$13:$I$512,8,FALSE)),0,VLOOKUP($B157&amp;$N157,'5 этап'!$A$13:$I$512,8,FALSE))</f>
        <v>103.6</v>
      </c>
      <c r="K157" s="32">
        <f>IF(ISERROR(VLOOKUP($B157&amp;$N157,'6 этап'!$A$13:$I$512,8,FALSE)),0,VLOOKUP($B157&amp;$N157,'6 этап'!$A$13:$I$512,8,FALSE))</f>
        <v>166.8</v>
      </c>
      <c r="L157" s="32">
        <f>IF(ISERROR(VLOOKUP($B157&amp;$N157,'7 этап'!$A$13:$I$466,8,FALSE)),0,VLOOKUP($B157&amp;$N157,'7 этап'!$A$13:$I$466,8,FALSE))</f>
        <v>0</v>
      </c>
      <c r="M157" s="12">
        <f>LARGE(F157:K157,1)+LARGE(F157:K157,2)+LARGE(F157:K157,3)+LARGE(F157:K157,4)+L157</f>
        <v>334.4</v>
      </c>
      <c r="N157" s="14" t="s">
        <v>965</v>
      </c>
    </row>
    <row r="158" spans="1:14" x14ac:dyDescent="0.3">
      <c r="A158" s="35">
        <v>38</v>
      </c>
      <c r="B158" s="4" t="s">
        <v>137</v>
      </c>
      <c r="C158" s="4" t="s">
        <v>83</v>
      </c>
      <c r="D158" s="4">
        <v>2009</v>
      </c>
      <c r="E158" s="8">
        <f>COUNTIF(F158:L158,"&gt;0")</f>
        <v>2</v>
      </c>
      <c r="F158" s="32">
        <f>IF(ISERROR(VLOOKUP($B158&amp;$N158,'1 этап'!$A$13:$I$512,8,FALSE)),0,VLOOKUP($B158&amp;$N158,'1 этап'!$A$13:$I$512,8,FALSE))</f>
        <v>168.7</v>
      </c>
      <c r="G158" s="32">
        <f>IF(ISERROR(VLOOKUP($B158&amp;$N158,'2 этап'!$A$13:$I$512,8,FALSE)),0,VLOOKUP($B158&amp;$N158,'2 этап'!$A$13:$I$512,8,FALSE))</f>
        <v>0</v>
      </c>
      <c r="H158" s="32">
        <f>IF(ISERROR(VLOOKUP($B158&amp;$N158,'3 этап'!$A$13:$I$512,8,FALSE)),0,VLOOKUP($B158&amp;$N158,'3 этап'!$A$13:$I$512,8,FALSE))</f>
        <v>0</v>
      </c>
      <c r="I158" s="32">
        <f>IF(ISERROR(VLOOKUP($B158&amp;$N158,'4 этап'!$A$13:$I$512,8,FALSE)),0,VLOOKUP($B158&amp;$N158,'4 этап'!$A$13:$I$512,8,FALSE))</f>
        <v>0</v>
      </c>
      <c r="J158" s="32">
        <f>IF(ISERROR(VLOOKUP($B158&amp;$N158,'5 этап'!$A$13:$I$512,8,FALSE)),0,VLOOKUP($B158&amp;$N158,'5 этап'!$A$13:$I$512,8,FALSE))</f>
        <v>148.30000000000001</v>
      </c>
      <c r="K158" s="32">
        <f>IF(ISERROR(VLOOKUP($B158&amp;$N158,'6 этап'!$A$13:$I$512,8,FALSE)),0,VLOOKUP($B158&amp;$N158,'6 этап'!$A$13:$I$512,8,FALSE))</f>
        <v>0</v>
      </c>
      <c r="L158" s="32">
        <f>IF(ISERROR(VLOOKUP($B158&amp;$N158,'7 этап'!$A$13:$I$466,8,FALSE)),0,VLOOKUP($B158&amp;$N158,'7 этап'!$A$13:$I$466,8,FALSE))</f>
        <v>0</v>
      </c>
      <c r="M158" s="12">
        <f>LARGE(F158:K158,1)+LARGE(F158:K158,2)+LARGE(F158:K158,3)+LARGE(F158:K158,4)+L158</f>
        <v>317</v>
      </c>
      <c r="N158" s="14" t="s">
        <v>965</v>
      </c>
    </row>
    <row r="159" spans="1:14" x14ac:dyDescent="0.3">
      <c r="A159" s="35">
        <v>39</v>
      </c>
      <c r="B159" s="4" t="s">
        <v>122</v>
      </c>
      <c r="C159" s="4" t="s">
        <v>112</v>
      </c>
      <c r="D159" s="4">
        <v>2009</v>
      </c>
      <c r="E159" s="8">
        <f>COUNTIF(F159:L159,"&gt;0")</f>
        <v>5</v>
      </c>
      <c r="F159" s="32">
        <f>IF(ISERROR(VLOOKUP($B159&amp;$N159,'1 этап'!$A$13:$I$512,8,FALSE)),0,VLOOKUP($B159&amp;$N159,'1 этап'!$A$13:$I$512,8,FALSE))</f>
        <v>1</v>
      </c>
      <c r="G159" s="32">
        <f>IF(ISERROR(VLOOKUP($B159&amp;$N159,'2 этап'!$A$13:$I$512,8,FALSE)),0,VLOOKUP($B159&amp;$N159,'2 этап'!$A$13:$I$512,8,FALSE))</f>
        <v>53.7</v>
      </c>
      <c r="H159" s="32">
        <f>IF(ISERROR(VLOOKUP($B159&amp;$N159,'3 этап'!$A$13:$I$512,8,FALSE)),0,VLOOKUP($B159&amp;$N159,'3 этап'!$A$13:$I$512,8,FALSE))</f>
        <v>0</v>
      </c>
      <c r="I159" s="32">
        <f>IF(ISERROR(VLOOKUP($B159&amp;$N159,'4 этап'!$A$13:$I$512,8,FALSE)),0,VLOOKUP($B159&amp;$N159,'4 этап'!$A$13:$I$512,8,FALSE))</f>
        <v>0</v>
      </c>
      <c r="J159" s="32">
        <f>IF(ISERROR(VLOOKUP($B159&amp;$N159,'5 этап'!$A$13:$I$512,8,FALSE)),0,VLOOKUP($B159&amp;$N159,'5 этап'!$A$13:$I$512,8,FALSE))</f>
        <v>0.01</v>
      </c>
      <c r="K159" s="32">
        <f>IF(ISERROR(VLOOKUP($B159&amp;$N159,'6 этап'!$A$13:$I$512,8,FALSE)),0,VLOOKUP($B159&amp;$N159,'6 этап'!$A$13:$I$512,8,FALSE))</f>
        <v>123.1</v>
      </c>
      <c r="L159" s="32">
        <f>IF(ISERROR(VLOOKUP($B159&amp;$N159,'7 этап'!$A$13:$I$466,8,FALSE)),0,VLOOKUP($B159&amp;$N159,'7 этап'!$A$13:$I$466,8,FALSE))</f>
        <v>117.4</v>
      </c>
      <c r="M159" s="12">
        <f>LARGE(F159:K159,1)+LARGE(F159:K159,2)+LARGE(F159:K159,3)+LARGE(F159:K159,4)+L159</f>
        <v>295.21000000000004</v>
      </c>
      <c r="N159" s="14" t="s">
        <v>965</v>
      </c>
    </row>
    <row r="160" spans="1:14" x14ac:dyDescent="0.3">
      <c r="A160" s="35">
        <v>40</v>
      </c>
      <c r="B160" s="4" t="s">
        <v>444</v>
      </c>
      <c r="C160" s="4" t="s">
        <v>98</v>
      </c>
      <c r="D160" s="4">
        <v>2009</v>
      </c>
      <c r="E160" s="8">
        <f>COUNTIF(F160:L160,"&gt;0")</f>
        <v>2</v>
      </c>
      <c r="F160" s="32">
        <f>IF(ISERROR(VLOOKUP($B160&amp;$N160,'1 этап'!$A$13:$I$512,8,FALSE)),0,VLOOKUP($B160&amp;$N160,'1 этап'!$A$13:$I$512,8,FALSE))</f>
        <v>130.5</v>
      </c>
      <c r="G160" s="32">
        <f>IF(ISERROR(VLOOKUP($B160&amp;$N160,'2 этап'!$A$13:$I$512,8,FALSE)),0,VLOOKUP($B160&amp;$N160,'2 этап'!$A$13:$I$512,8,FALSE))</f>
        <v>0</v>
      </c>
      <c r="H160" s="32">
        <f>IF(ISERROR(VLOOKUP($B160&amp;$N160,'3 этап'!$A$13:$I$512,8,FALSE)),0,VLOOKUP($B160&amp;$N160,'3 этап'!$A$13:$I$512,8,FALSE))</f>
        <v>0</v>
      </c>
      <c r="I160" s="32">
        <f>IF(ISERROR(VLOOKUP($B160&amp;$N160,'4 этап'!$A$13:$I$512,8,FALSE)),0,VLOOKUP($B160&amp;$N160,'4 этап'!$A$13:$I$512,8,FALSE))</f>
        <v>0</v>
      </c>
      <c r="J160" s="32">
        <f>IF(ISERROR(VLOOKUP($B160&amp;$N160,'5 этап'!$A$13:$I$512,8,FALSE)),0,VLOOKUP($B160&amp;$N160,'5 этап'!$A$13:$I$512,8,FALSE))</f>
        <v>0</v>
      </c>
      <c r="K160" s="32">
        <f>IF(ISERROR(VLOOKUP($B160&amp;$N160,'6 этап'!$A$13:$I$512,8,FALSE)),0,VLOOKUP($B160&amp;$N160,'6 этап'!$A$13:$I$512,8,FALSE))</f>
        <v>0</v>
      </c>
      <c r="L160" s="32">
        <f>IF(ISERROR(VLOOKUP($B160&amp;$N160,'7 этап'!$A$13:$I$466,8,FALSE)),0,VLOOKUP($B160&amp;$N160,'7 этап'!$A$13:$I$466,8,FALSE))</f>
        <v>162.19999999999999</v>
      </c>
      <c r="M160" s="12">
        <f>LARGE(F160:K160,1)+LARGE(F160:K160,2)+LARGE(F160:K160,3)+LARGE(F160:K160,4)+L160</f>
        <v>292.7</v>
      </c>
      <c r="N160" s="14" t="s">
        <v>965</v>
      </c>
    </row>
    <row r="161" spans="1:14" x14ac:dyDescent="0.3">
      <c r="A161" s="35">
        <v>41</v>
      </c>
      <c r="B161" s="4" t="s">
        <v>449</v>
      </c>
      <c r="C161" s="4" t="s">
        <v>112</v>
      </c>
      <c r="D161" s="4">
        <v>2008</v>
      </c>
      <c r="E161" s="8">
        <f>COUNTIF(F161:L161,"&gt;0")</f>
        <v>4</v>
      </c>
      <c r="F161" s="32">
        <f>IF(ISERROR(VLOOKUP($B161&amp;$N161,'1 этап'!$A$13:$I$512,8,FALSE)),0,VLOOKUP($B161&amp;$N161,'1 этап'!$A$13:$I$512,8,FALSE))</f>
        <v>1</v>
      </c>
      <c r="G161" s="32">
        <f>IF(ISERROR(VLOOKUP($B161&amp;$N161,'2 этап'!$A$13:$I$512,8,FALSE)),0,VLOOKUP($B161&amp;$N161,'2 этап'!$A$13:$I$512,8,FALSE))</f>
        <v>0</v>
      </c>
      <c r="H161" s="32">
        <f>IF(ISERROR(VLOOKUP($B161&amp;$N161,'3 этап'!$A$13:$I$512,8,FALSE)),0,VLOOKUP($B161&amp;$N161,'3 этап'!$A$13:$I$512,8,FALSE))</f>
        <v>0</v>
      </c>
      <c r="I161" s="32">
        <f>IF(ISERROR(VLOOKUP($B161&amp;$N161,'4 этап'!$A$13:$I$512,8,FALSE)),0,VLOOKUP($B161&amp;$N161,'4 этап'!$A$13:$I$512,8,FALSE))</f>
        <v>0</v>
      </c>
      <c r="J161" s="32">
        <f>IF(ISERROR(VLOOKUP($B161&amp;$N161,'5 этап'!$A$13:$I$512,8,FALSE)),0,VLOOKUP($B161&amp;$N161,'5 этап'!$A$13:$I$512,8,FALSE))</f>
        <v>0.01</v>
      </c>
      <c r="K161" s="32">
        <f>IF(ISERROR(VLOOKUP($B161&amp;$N161,'6 этап'!$A$13:$I$512,8,FALSE)),0,VLOOKUP($B161&amp;$N161,'6 этап'!$A$13:$I$512,8,FALSE))</f>
        <v>140.6</v>
      </c>
      <c r="L161" s="32">
        <f>IF(ISERROR(VLOOKUP($B161&amp;$N161,'7 этап'!$A$13:$I$466,8,FALSE)),0,VLOOKUP($B161&amp;$N161,'7 этап'!$A$13:$I$466,8,FALSE))</f>
        <v>138.1</v>
      </c>
      <c r="M161" s="12">
        <f>LARGE(F161:K161,1)+LARGE(F161:K161,2)+LARGE(F161:K161,3)+LARGE(F161:K161,4)+L161</f>
        <v>279.70999999999998</v>
      </c>
      <c r="N161" s="14" t="s">
        <v>965</v>
      </c>
    </row>
    <row r="162" spans="1:14" x14ac:dyDescent="0.3">
      <c r="A162" s="35">
        <v>42</v>
      </c>
      <c r="B162" s="4" t="s">
        <v>115</v>
      </c>
      <c r="C162" s="4" t="s">
        <v>33</v>
      </c>
      <c r="D162" s="4">
        <v>2011</v>
      </c>
      <c r="E162" s="8">
        <f>COUNTIF(F162:L162,"&gt;0")</f>
        <v>2</v>
      </c>
      <c r="F162" s="32">
        <f>IF(ISERROR(VLOOKUP($B162&amp;$N162,'1 этап'!$A$13:$I$512,8,FALSE)),0,VLOOKUP($B162&amp;$N162,'1 этап'!$A$13:$I$512,8,FALSE))</f>
        <v>0</v>
      </c>
      <c r="G162" s="32">
        <f>IF(ISERROR(VLOOKUP($B162&amp;$N162,'2 этап'!$A$13:$I$512,8,FALSE)),0,VLOOKUP($B162&amp;$N162,'2 этап'!$A$13:$I$512,8,FALSE))</f>
        <v>128</v>
      </c>
      <c r="H162" s="32">
        <f>IF(ISERROR(VLOOKUP($B162&amp;$N162,'3 этап'!$A$13:$I$512,8,FALSE)),0,VLOOKUP($B162&amp;$N162,'3 этап'!$A$13:$I$512,8,FALSE))</f>
        <v>147.80000000000001</v>
      </c>
      <c r="I162" s="32">
        <f>IF(ISERROR(VLOOKUP($B162&amp;$N162,'4 этап'!$A$13:$I$512,8,FALSE)),0,VLOOKUP($B162&amp;$N162,'4 этап'!$A$13:$I$512,8,FALSE))</f>
        <v>0</v>
      </c>
      <c r="J162" s="32">
        <f>IF(ISERROR(VLOOKUP($B162&amp;$N162,'5 этап'!$A$13:$I$512,8,FALSE)),0,VLOOKUP($B162&amp;$N162,'5 этап'!$A$13:$I$512,8,FALSE))</f>
        <v>0</v>
      </c>
      <c r="K162" s="32">
        <f>IF(ISERROR(VLOOKUP($B162&amp;$N162,'6 этап'!$A$13:$I$512,8,FALSE)),0,VLOOKUP($B162&amp;$N162,'6 этап'!$A$13:$I$512,8,FALSE))</f>
        <v>0</v>
      </c>
      <c r="L162" s="32">
        <f>IF(ISERROR(VLOOKUP($B162&amp;$N162,'7 этап'!$A$13:$I$466,8,FALSE)),0,VLOOKUP($B162&amp;$N162,'7 этап'!$A$13:$I$466,8,FALSE))</f>
        <v>0</v>
      </c>
      <c r="M162" s="12">
        <f>LARGE(F162:K162,1)+LARGE(F162:K162,2)+LARGE(F162:K162,3)+LARGE(F162:K162,4)+L162</f>
        <v>275.8</v>
      </c>
      <c r="N162" s="14" t="s">
        <v>965</v>
      </c>
    </row>
    <row r="163" spans="1:14" x14ac:dyDescent="0.3">
      <c r="A163" s="35">
        <v>43</v>
      </c>
      <c r="B163" s="4" t="s">
        <v>730</v>
      </c>
      <c r="C163" s="4" t="s">
        <v>48</v>
      </c>
      <c r="D163" s="4">
        <v>2008</v>
      </c>
      <c r="E163" s="8">
        <f>COUNTIF(F163:L163,"&gt;0")</f>
        <v>3</v>
      </c>
      <c r="F163" s="32">
        <f>IF(ISERROR(VLOOKUP($B163&amp;$N163,'1 этап'!$A$13:$I$512,8,FALSE)),0,VLOOKUP($B163&amp;$N163,'1 этап'!$A$13:$I$512,8,FALSE))</f>
        <v>0</v>
      </c>
      <c r="G163" s="32">
        <f>IF(ISERROR(VLOOKUP($B163&amp;$N163,'2 этап'!$A$13:$I$512,8,FALSE)),0,VLOOKUP($B163&amp;$N163,'2 этап'!$A$13:$I$512,8,FALSE))</f>
        <v>0</v>
      </c>
      <c r="H163" s="32">
        <f>IF(ISERROR(VLOOKUP($B163&amp;$N163,'3 этап'!$A$13:$I$512,8,FALSE)),0,VLOOKUP($B163&amp;$N163,'3 этап'!$A$13:$I$512,8,FALSE))</f>
        <v>0</v>
      </c>
      <c r="I163" s="32">
        <f>IF(ISERROR(VLOOKUP($B163&amp;$N163,'4 этап'!$A$13:$I$512,8,FALSE)),0,VLOOKUP($B163&amp;$N163,'4 этап'!$A$13:$I$512,8,FALSE))</f>
        <v>99.6</v>
      </c>
      <c r="J163" s="32">
        <f>IF(ISERROR(VLOOKUP($B163&amp;$N163,'5 этап'!$A$13:$I$512,8,FALSE)),0,VLOOKUP($B163&amp;$N163,'5 этап'!$A$13:$I$512,8,FALSE))</f>
        <v>0</v>
      </c>
      <c r="K163" s="32">
        <f>IF(ISERROR(VLOOKUP($B163&amp;$N163,'6 этап'!$A$13:$I$512,8,FALSE)),0,VLOOKUP($B163&amp;$N163,'6 этап'!$A$13:$I$512,8,FALSE))</f>
        <v>81.599999999999994</v>
      </c>
      <c r="L163" s="32">
        <f>IF(ISERROR(VLOOKUP($B163&amp;$N163,'7 этап'!$A$13:$I$466,8,FALSE)),0,VLOOKUP($B163&amp;$N163,'7 этап'!$A$13:$I$466,8,FALSE))</f>
        <v>94.4</v>
      </c>
      <c r="M163" s="12">
        <f>LARGE(F163:K163,1)+LARGE(F163:K163,2)+LARGE(F163:K163,3)+LARGE(F163:K163,4)+L163</f>
        <v>275.60000000000002</v>
      </c>
      <c r="N163" s="14" t="s">
        <v>965</v>
      </c>
    </row>
    <row r="164" spans="1:14" x14ac:dyDescent="0.3">
      <c r="A164" s="35">
        <v>44</v>
      </c>
      <c r="B164" s="4" t="s">
        <v>120</v>
      </c>
      <c r="C164" s="4" t="s">
        <v>61</v>
      </c>
      <c r="D164" s="4">
        <v>2009</v>
      </c>
      <c r="E164" s="8">
        <f>COUNTIF(F164:L164,"&gt;0")</f>
        <v>5</v>
      </c>
      <c r="F164" s="32">
        <f>IF(ISERROR(VLOOKUP($B164&amp;$N164,'1 этап'!$A$13:$I$512,8,FALSE)),0,VLOOKUP($B164&amp;$N164,'1 этап'!$A$13:$I$512,8,FALSE))</f>
        <v>1</v>
      </c>
      <c r="G164" s="32">
        <f>IF(ISERROR(VLOOKUP($B164&amp;$N164,'2 этап'!$A$13:$I$512,8,FALSE)),0,VLOOKUP($B164&amp;$N164,'2 этап'!$A$13:$I$512,8,FALSE))</f>
        <v>74.2</v>
      </c>
      <c r="H164" s="32">
        <f>IF(ISERROR(VLOOKUP($B164&amp;$N164,'3 этап'!$A$13:$I$512,8,FALSE)),0,VLOOKUP($B164&amp;$N164,'3 этап'!$A$13:$I$512,8,FALSE))</f>
        <v>0.01</v>
      </c>
      <c r="I164" s="32">
        <f>IF(ISERROR(VLOOKUP($B164&amp;$N164,'4 этап'!$A$13:$I$512,8,FALSE)),0,VLOOKUP($B164&amp;$N164,'4 этап'!$A$13:$I$512,8,FALSE))</f>
        <v>106.6</v>
      </c>
      <c r="J164" s="32">
        <f>IF(ISERROR(VLOOKUP($B164&amp;$N164,'5 этап'!$A$13:$I$512,8,FALSE)),0,VLOOKUP($B164&amp;$N164,'5 этап'!$A$13:$I$512,8,FALSE))</f>
        <v>0</v>
      </c>
      <c r="K164" s="32">
        <f>IF(ISERROR(VLOOKUP($B164&amp;$N164,'6 этап'!$A$13:$I$512,8,FALSE)),0,VLOOKUP($B164&amp;$N164,'6 этап'!$A$13:$I$512,8,FALSE))</f>
        <v>0</v>
      </c>
      <c r="L164" s="32">
        <f>IF(ISERROR(VLOOKUP($B164&amp;$N164,'7 этап'!$A$13:$I$466,8,FALSE)),0,VLOOKUP($B164&amp;$N164,'7 этап'!$A$13:$I$466,8,FALSE))</f>
        <v>56.5</v>
      </c>
      <c r="M164" s="12">
        <f>LARGE(F164:K164,1)+LARGE(F164:K164,2)+LARGE(F164:K164,3)+LARGE(F164:K164,4)+L164</f>
        <v>238.31</v>
      </c>
      <c r="N164" s="14" t="s">
        <v>965</v>
      </c>
    </row>
    <row r="165" spans="1:14" x14ac:dyDescent="0.3">
      <c r="A165" s="35">
        <v>45</v>
      </c>
      <c r="B165" s="4" t="s">
        <v>440</v>
      </c>
      <c r="C165" s="4" t="s">
        <v>58</v>
      </c>
      <c r="D165" s="4">
        <v>2008</v>
      </c>
      <c r="E165" s="8">
        <f>COUNTIF(F165:L165,"&gt;0")</f>
        <v>1</v>
      </c>
      <c r="F165" s="32">
        <f>IF(ISERROR(VLOOKUP($B165&amp;$N165,'1 этап'!$A$13:$I$512,8,FALSE)),0,VLOOKUP($B165&amp;$N165,'1 этап'!$A$13:$I$512,8,FALSE))</f>
        <v>182.2</v>
      </c>
      <c r="G165" s="32">
        <f>IF(ISERROR(VLOOKUP($B165&amp;$N165,'2 этап'!$A$13:$I$512,8,FALSE)),0,VLOOKUP($B165&amp;$N165,'2 этап'!$A$13:$I$512,8,FALSE))</f>
        <v>0</v>
      </c>
      <c r="H165" s="32">
        <f>IF(ISERROR(VLOOKUP($B165&amp;$N165,'3 этап'!$A$13:$I$512,8,FALSE)),0,VLOOKUP($B165&amp;$N165,'3 этап'!$A$13:$I$512,8,FALSE))</f>
        <v>0</v>
      </c>
      <c r="I165" s="32">
        <f>IF(ISERROR(VLOOKUP($B165&amp;$N165,'4 этап'!$A$13:$I$512,8,FALSE)),0,VLOOKUP($B165&amp;$N165,'4 этап'!$A$13:$I$512,8,FALSE))</f>
        <v>0</v>
      </c>
      <c r="J165" s="32">
        <f>IF(ISERROR(VLOOKUP($B165&amp;$N165,'5 этап'!$A$13:$I$512,8,FALSE)),0,VLOOKUP($B165&amp;$N165,'5 этап'!$A$13:$I$512,8,FALSE))</f>
        <v>0</v>
      </c>
      <c r="K165" s="32">
        <f>IF(ISERROR(VLOOKUP($B165&amp;$N165,'6 этап'!$A$13:$I$512,8,FALSE)),0,VLOOKUP($B165&amp;$N165,'6 этап'!$A$13:$I$512,8,FALSE))</f>
        <v>0</v>
      </c>
      <c r="L165" s="32">
        <f>IF(ISERROR(VLOOKUP($B165&amp;$N165,'7 этап'!$A$13:$I$466,8,FALSE)),0,VLOOKUP($B165&amp;$N165,'7 этап'!$A$13:$I$466,8,FALSE))</f>
        <v>0</v>
      </c>
      <c r="M165" s="12">
        <f>LARGE(F165:K165,1)+LARGE(F165:K165,2)+LARGE(F165:K165,3)+LARGE(F165:K165,4)+L165</f>
        <v>182.2</v>
      </c>
      <c r="N165" s="14" t="s">
        <v>965</v>
      </c>
    </row>
    <row r="166" spans="1:14" x14ac:dyDescent="0.3">
      <c r="A166" s="35">
        <v>46</v>
      </c>
      <c r="B166" s="4" t="s">
        <v>443</v>
      </c>
      <c r="C166" s="4" t="s">
        <v>42</v>
      </c>
      <c r="D166" s="4">
        <v>2008</v>
      </c>
      <c r="E166" s="8">
        <f>COUNTIF(F166:L166,"&gt;0")</f>
        <v>1</v>
      </c>
      <c r="F166" s="32">
        <f>IF(ISERROR(VLOOKUP($B166&amp;$N166,'1 этап'!$A$13:$I$512,8,FALSE)),0,VLOOKUP($B166&amp;$N166,'1 этап'!$A$13:$I$512,8,FALSE))</f>
        <v>158.9</v>
      </c>
      <c r="G166" s="32">
        <f>IF(ISERROR(VLOOKUP($B166&amp;$N166,'2 этап'!$A$13:$I$512,8,FALSE)),0,VLOOKUP($B166&amp;$N166,'2 этап'!$A$13:$I$512,8,FALSE))</f>
        <v>0</v>
      </c>
      <c r="H166" s="32">
        <f>IF(ISERROR(VLOOKUP($B166&amp;$N166,'3 этап'!$A$13:$I$512,8,FALSE)),0,VLOOKUP($B166&amp;$N166,'3 этап'!$A$13:$I$512,8,FALSE))</f>
        <v>0</v>
      </c>
      <c r="I166" s="32">
        <f>IF(ISERROR(VLOOKUP($B166&amp;$N166,'4 этап'!$A$13:$I$512,8,FALSE)),0,VLOOKUP($B166&amp;$N166,'4 этап'!$A$13:$I$512,8,FALSE))</f>
        <v>0</v>
      </c>
      <c r="J166" s="32">
        <f>IF(ISERROR(VLOOKUP($B166&amp;$N166,'5 этап'!$A$13:$I$512,8,FALSE)),0,VLOOKUP($B166&amp;$N166,'5 этап'!$A$13:$I$512,8,FALSE))</f>
        <v>0</v>
      </c>
      <c r="K166" s="32">
        <f>IF(ISERROR(VLOOKUP($B166&amp;$N166,'6 этап'!$A$13:$I$512,8,FALSE)),0,VLOOKUP($B166&amp;$N166,'6 этап'!$A$13:$I$512,8,FALSE))</f>
        <v>0</v>
      </c>
      <c r="L166" s="32">
        <f>IF(ISERROR(VLOOKUP($B166&amp;$N166,'7 этап'!$A$13:$I$466,8,FALSE)),0,VLOOKUP($B166&amp;$N166,'7 этап'!$A$13:$I$466,8,FALSE))</f>
        <v>0</v>
      </c>
      <c r="M166" s="12">
        <f>LARGE(F166:K166,1)+LARGE(F166:K166,2)+LARGE(F166:K166,3)+LARGE(F166:K166,4)+L166</f>
        <v>158.9</v>
      </c>
      <c r="N166" s="14" t="s">
        <v>965</v>
      </c>
    </row>
    <row r="167" spans="1:14" x14ac:dyDescent="0.3">
      <c r="A167" s="35">
        <v>47</v>
      </c>
      <c r="B167" s="4" t="s">
        <v>424</v>
      </c>
      <c r="C167" s="4" t="s">
        <v>94</v>
      </c>
      <c r="D167" s="4">
        <v>2009</v>
      </c>
      <c r="E167" s="8">
        <f>COUNTIF(F167:L167,"&gt;0")</f>
        <v>1</v>
      </c>
      <c r="F167" s="32">
        <f>IF(ISERROR(VLOOKUP($B167&amp;$N167,'1 этап'!$A$13:$I$512,8,FALSE)),0,VLOOKUP($B167&amp;$N167,'1 этап'!$A$13:$I$512,8,FALSE))</f>
        <v>0</v>
      </c>
      <c r="G167" s="32">
        <f>IF(ISERROR(VLOOKUP($B167&amp;$N167,'2 этап'!$A$13:$I$512,8,FALSE)),0,VLOOKUP($B167&amp;$N167,'2 этап'!$A$13:$I$512,8,FALSE))</f>
        <v>0</v>
      </c>
      <c r="H167" s="32">
        <f>IF(ISERROR(VLOOKUP($B167&amp;$N167,'3 этап'!$A$13:$I$512,8,FALSE)),0,VLOOKUP($B167&amp;$N167,'3 этап'!$A$13:$I$512,8,FALSE))</f>
        <v>144.80000000000001</v>
      </c>
      <c r="I167" s="32">
        <f>IF(ISERROR(VLOOKUP($B167&amp;$N167,'4 этап'!$A$13:$I$512,8,FALSE)),0,VLOOKUP($B167&amp;$N167,'4 этап'!$A$13:$I$512,8,FALSE))</f>
        <v>0</v>
      </c>
      <c r="J167" s="32">
        <f>IF(ISERROR(VLOOKUP($B167&amp;$N167,'5 этап'!$A$13:$I$512,8,FALSE)),0,VLOOKUP($B167&amp;$N167,'5 этап'!$A$13:$I$512,8,FALSE))</f>
        <v>0</v>
      </c>
      <c r="K167" s="32">
        <f>IF(ISERROR(VLOOKUP($B167&amp;$N167,'6 этап'!$A$13:$I$512,8,FALSE)),0,VLOOKUP($B167&amp;$N167,'6 этап'!$A$13:$I$512,8,FALSE))</f>
        <v>0</v>
      </c>
      <c r="L167" s="32">
        <f>IF(ISERROR(VLOOKUP($B167&amp;$N167,'7 этап'!$A$13:$I$466,8,FALSE)),0,VLOOKUP($B167&amp;$N167,'7 этап'!$A$13:$I$466,8,FALSE))</f>
        <v>0</v>
      </c>
      <c r="M167" s="12">
        <f>LARGE(F167:K167,1)+LARGE(F167:K167,2)+LARGE(F167:K167,3)+LARGE(F167:K167,4)+L167</f>
        <v>144.80000000000001</v>
      </c>
      <c r="N167" s="14" t="s">
        <v>965</v>
      </c>
    </row>
    <row r="168" spans="1:14" x14ac:dyDescent="0.3">
      <c r="A168" s="35">
        <v>48</v>
      </c>
      <c r="B168" s="4" t="s">
        <v>447</v>
      </c>
      <c r="C168" s="4" t="s">
        <v>39</v>
      </c>
      <c r="D168" s="4">
        <v>2009</v>
      </c>
      <c r="E168" s="8">
        <f>COUNTIF(F168:L168,"&gt;0")</f>
        <v>2</v>
      </c>
      <c r="F168" s="32">
        <f>IF(ISERROR(VLOOKUP($B168&amp;$N168,'1 этап'!$A$13:$I$512,8,FALSE)),0,VLOOKUP($B168&amp;$N168,'1 этап'!$A$13:$I$512,8,FALSE))</f>
        <v>2.6</v>
      </c>
      <c r="G168" s="32">
        <f>IF(ISERROR(VLOOKUP($B168&amp;$N168,'2 этап'!$A$13:$I$512,8,FALSE)),0,VLOOKUP($B168&amp;$N168,'2 этап'!$A$13:$I$512,8,FALSE))</f>
        <v>0</v>
      </c>
      <c r="H168" s="32">
        <f>IF(ISERROR(VLOOKUP($B168&amp;$N168,'3 этап'!$A$13:$I$512,8,FALSE)),0,VLOOKUP($B168&amp;$N168,'3 этап'!$A$13:$I$512,8,FALSE))</f>
        <v>0</v>
      </c>
      <c r="I168" s="32">
        <f>IF(ISERROR(VLOOKUP($B168&amp;$N168,'4 этап'!$A$13:$I$512,8,FALSE)),0,VLOOKUP($B168&amp;$N168,'4 этап'!$A$13:$I$512,8,FALSE))</f>
        <v>0</v>
      </c>
      <c r="J168" s="32">
        <f>IF(ISERROR(VLOOKUP($B168&amp;$N168,'5 этап'!$A$13:$I$512,8,FALSE)),0,VLOOKUP($B168&amp;$N168,'5 этап'!$A$13:$I$512,8,FALSE))</f>
        <v>105.4</v>
      </c>
      <c r="K168" s="32">
        <f>IF(ISERROR(VLOOKUP($B168&amp;$N168,'6 этап'!$A$13:$I$512,8,FALSE)),0,VLOOKUP($B168&amp;$N168,'6 этап'!$A$13:$I$512,8,FALSE))</f>
        <v>0</v>
      </c>
      <c r="L168" s="32">
        <f>IF(ISERROR(VLOOKUP($B168&amp;$N168,'7 этап'!$A$13:$I$466,8,FALSE)),0,VLOOKUP($B168&amp;$N168,'7 этап'!$A$13:$I$466,8,FALSE))</f>
        <v>0</v>
      </c>
      <c r="M168" s="12">
        <f>LARGE(F168:K168,1)+LARGE(F168:K168,2)+LARGE(F168:K168,3)+LARGE(F168:K168,4)+L168</f>
        <v>108</v>
      </c>
      <c r="N168" s="14" t="s">
        <v>965</v>
      </c>
    </row>
    <row r="169" spans="1:14" x14ac:dyDescent="0.3">
      <c r="A169" s="35">
        <v>49</v>
      </c>
      <c r="B169" s="4" t="s">
        <v>124</v>
      </c>
      <c r="C169" s="4" t="s">
        <v>37</v>
      </c>
      <c r="D169" s="4">
        <v>2009</v>
      </c>
      <c r="E169" s="8">
        <f>COUNTIF(F169:L169,"&gt;0")</f>
        <v>4</v>
      </c>
      <c r="F169" s="32">
        <f>IF(ISERROR(VLOOKUP($B169&amp;$N169,'1 этап'!$A$13:$I$512,8,FALSE)),0,VLOOKUP($B169&amp;$N169,'1 этап'!$A$13:$I$512,8,FALSE))</f>
        <v>1</v>
      </c>
      <c r="G169" s="32">
        <f>IF(ISERROR(VLOOKUP($B169&amp;$N169,'2 этап'!$A$13:$I$512,8,FALSE)),0,VLOOKUP($B169&amp;$N169,'2 этап'!$A$13:$I$512,8,FALSE))</f>
        <v>1</v>
      </c>
      <c r="H169" s="32">
        <f>IF(ISERROR(VLOOKUP($B169&amp;$N169,'3 этап'!$A$13:$I$512,8,FALSE)),0,VLOOKUP($B169&amp;$N169,'3 этап'!$A$13:$I$512,8,FALSE))</f>
        <v>1</v>
      </c>
      <c r="I169" s="32">
        <f>IF(ISERROR(VLOOKUP($B169&amp;$N169,'4 этап'!$A$13:$I$512,8,FALSE)),0,VLOOKUP($B169&amp;$N169,'4 этап'!$A$13:$I$512,8,FALSE))</f>
        <v>0</v>
      </c>
      <c r="J169" s="32">
        <f>IF(ISERROR(VLOOKUP($B169&amp;$N169,'5 этап'!$A$13:$I$512,8,FALSE)),0,VLOOKUP($B169&amp;$N169,'5 этап'!$A$13:$I$512,8,FALSE))</f>
        <v>100.7</v>
      </c>
      <c r="K169" s="32">
        <f>IF(ISERROR(VLOOKUP($B169&amp;$N169,'6 этап'!$A$13:$I$512,8,FALSE)),0,VLOOKUP($B169&amp;$N169,'6 этап'!$A$13:$I$512,8,FALSE))</f>
        <v>0</v>
      </c>
      <c r="L169" s="32">
        <f>IF(ISERROR(VLOOKUP($B169&amp;$N169,'7 этап'!$A$13:$I$466,8,FALSE)),0,VLOOKUP($B169&amp;$N169,'7 этап'!$A$13:$I$466,8,FALSE))</f>
        <v>0</v>
      </c>
      <c r="M169" s="12">
        <f>LARGE(F169:K169,1)+LARGE(F169:K169,2)+LARGE(F169:K169,3)+LARGE(F169:K169,4)+L169</f>
        <v>103.7</v>
      </c>
      <c r="N169" s="14" t="s">
        <v>965</v>
      </c>
    </row>
    <row r="170" spans="1:14" x14ac:dyDescent="0.3">
      <c r="A170" s="35">
        <v>50</v>
      </c>
      <c r="B170" s="4" t="s">
        <v>451</v>
      </c>
      <c r="C170" s="4" t="s">
        <v>46</v>
      </c>
      <c r="D170" s="4">
        <v>2008</v>
      </c>
      <c r="E170" s="8">
        <f>COUNTIF(F170:L170,"&gt;0")</f>
        <v>2</v>
      </c>
      <c r="F170" s="32">
        <f>IF(ISERROR(VLOOKUP($B170&amp;$N170,'1 этап'!$A$13:$I$512,8,FALSE)),0,VLOOKUP($B170&amp;$N170,'1 этап'!$A$13:$I$512,8,FALSE))</f>
        <v>1</v>
      </c>
      <c r="G170" s="32">
        <f>IF(ISERROR(VLOOKUP($B170&amp;$N170,'2 этап'!$A$13:$I$512,8,FALSE)),0,VLOOKUP($B170&amp;$N170,'2 этап'!$A$13:$I$512,8,FALSE))</f>
        <v>0</v>
      </c>
      <c r="H170" s="32">
        <f>IF(ISERROR(VLOOKUP($B170&amp;$N170,'3 этап'!$A$13:$I$512,8,FALSE)),0,VLOOKUP($B170&amp;$N170,'3 этап'!$A$13:$I$512,8,FALSE))</f>
        <v>0</v>
      </c>
      <c r="I170" s="32">
        <f>IF(ISERROR(VLOOKUP($B170&amp;$N170,'4 этап'!$A$13:$I$512,8,FALSE)),0,VLOOKUP($B170&amp;$N170,'4 этап'!$A$13:$I$512,8,FALSE))</f>
        <v>82.4</v>
      </c>
      <c r="J170" s="32">
        <f>IF(ISERROR(VLOOKUP($B170&amp;$N170,'5 этап'!$A$13:$I$512,8,FALSE)),0,VLOOKUP($B170&amp;$N170,'5 этап'!$A$13:$I$512,8,FALSE))</f>
        <v>0</v>
      </c>
      <c r="K170" s="32">
        <f>IF(ISERROR(VLOOKUP($B170&amp;$N170,'6 этап'!$A$13:$I$512,8,FALSE)),0,VLOOKUP($B170&amp;$N170,'6 этап'!$A$13:$I$512,8,FALSE))</f>
        <v>0</v>
      </c>
      <c r="L170" s="32">
        <f>IF(ISERROR(VLOOKUP($B170&amp;$N170,'7 этап'!$A$13:$I$466,8,FALSE)),0,VLOOKUP($B170&amp;$N170,'7 этап'!$A$13:$I$466,8,FALSE))</f>
        <v>0</v>
      </c>
      <c r="M170" s="12">
        <f>LARGE(F170:K170,1)+LARGE(F170:K170,2)+LARGE(F170:K170,3)+LARGE(F170:K170,4)+L170</f>
        <v>83.4</v>
      </c>
      <c r="N170" s="14" t="s">
        <v>965</v>
      </c>
    </row>
    <row r="171" spans="1:14" x14ac:dyDescent="0.3">
      <c r="A171" s="35">
        <v>51</v>
      </c>
      <c r="B171" s="4" t="s">
        <v>119</v>
      </c>
      <c r="C171" s="4" t="s">
        <v>83</v>
      </c>
      <c r="D171" s="4">
        <v>2009</v>
      </c>
      <c r="E171" s="8">
        <f>COUNTIF(F171:L171,"&gt;0")</f>
        <v>2</v>
      </c>
      <c r="F171" s="32">
        <f>IF(ISERROR(VLOOKUP($B171&amp;$N171,'1 этап'!$A$13:$I$512,8,FALSE)),0,VLOOKUP($B171&amp;$N171,'1 этап'!$A$13:$I$512,8,FALSE))</f>
        <v>0</v>
      </c>
      <c r="G171" s="32">
        <f>IF(ISERROR(VLOOKUP($B171&amp;$N171,'2 этап'!$A$13:$I$512,8,FALSE)),0,VLOOKUP($B171&amp;$N171,'2 этап'!$A$13:$I$512,8,FALSE))</f>
        <v>76.5</v>
      </c>
      <c r="H171" s="32">
        <f>IF(ISERROR(VLOOKUP($B171&amp;$N171,'3 этап'!$A$13:$I$512,8,FALSE)),0,VLOOKUP($B171&amp;$N171,'3 этап'!$A$13:$I$512,8,FALSE))</f>
        <v>0</v>
      </c>
      <c r="I171" s="32">
        <f>IF(ISERROR(VLOOKUP($B171&amp;$N171,'4 этап'!$A$13:$I$512,8,FALSE)),0,VLOOKUP($B171&amp;$N171,'4 этап'!$A$13:$I$512,8,FALSE))</f>
        <v>0</v>
      </c>
      <c r="J171" s="32">
        <f>IF(ISERROR(VLOOKUP($B171&amp;$N171,'5 этап'!$A$13:$I$512,8,FALSE)),0,VLOOKUP($B171&amp;$N171,'5 этап'!$A$13:$I$512,8,FALSE))</f>
        <v>0.01</v>
      </c>
      <c r="K171" s="32">
        <f>IF(ISERROR(VLOOKUP($B171&amp;$N171,'6 этап'!$A$13:$I$512,8,FALSE)),0,VLOOKUP($B171&amp;$N171,'6 этап'!$A$13:$I$512,8,FALSE))</f>
        <v>0</v>
      </c>
      <c r="L171" s="32">
        <f>IF(ISERROR(VLOOKUP($B171&amp;$N171,'7 этап'!$A$13:$I$466,8,FALSE)),0,VLOOKUP($B171&amp;$N171,'7 этап'!$A$13:$I$466,8,FALSE))</f>
        <v>0</v>
      </c>
      <c r="M171" s="12">
        <f>LARGE(F171:K171,1)+LARGE(F171:K171,2)+LARGE(F171:K171,3)+LARGE(F171:K171,4)+L171</f>
        <v>76.510000000000005</v>
      </c>
      <c r="N171" s="14" t="s">
        <v>965</v>
      </c>
    </row>
    <row r="172" spans="1:14" x14ac:dyDescent="0.3">
      <c r="A172" s="35">
        <v>52</v>
      </c>
      <c r="B172" s="4" t="s">
        <v>452</v>
      </c>
      <c r="C172" s="4" t="s">
        <v>211</v>
      </c>
      <c r="D172" s="4">
        <v>2008</v>
      </c>
      <c r="E172" s="8">
        <f>COUNTIF(F172:L172,"&gt;0")</f>
        <v>2</v>
      </c>
      <c r="F172" s="32">
        <f>IF(ISERROR(VLOOKUP($B172&amp;$N172,'1 этап'!$A$13:$I$512,8,FALSE)),0,VLOOKUP($B172&amp;$N172,'1 этап'!$A$13:$I$512,8,FALSE))</f>
        <v>1</v>
      </c>
      <c r="G172" s="32">
        <f>IF(ISERROR(VLOOKUP($B172&amp;$N172,'2 этап'!$A$13:$I$512,8,FALSE)),0,VLOOKUP($B172&amp;$N172,'2 этап'!$A$13:$I$512,8,FALSE))</f>
        <v>0</v>
      </c>
      <c r="H172" s="32">
        <f>IF(ISERROR(VLOOKUP($B172&amp;$N172,'3 этап'!$A$13:$I$512,8,FALSE)),0,VLOOKUP($B172&amp;$N172,'3 этап'!$A$13:$I$512,8,FALSE))</f>
        <v>0</v>
      </c>
      <c r="I172" s="32">
        <f>IF(ISERROR(VLOOKUP($B172&amp;$N172,'4 этап'!$A$13:$I$512,8,FALSE)),0,VLOOKUP($B172&amp;$N172,'4 этап'!$A$13:$I$512,8,FALSE))</f>
        <v>0</v>
      </c>
      <c r="J172" s="32">
        <f>IF(ISERROR(VLOOKUP($B172&amp;$N172,'5 этап'!$A$13:$I$512,8,FALSE)),0,VLOOKUP($B172&amp;$N172,'5 этап'!$A$13:$I$512,8,FALSE))</f>
        <v>71.8</v>
      </c>
      <c r="K172" s="32">
        <f>IF(ISERROR(VLOOKUP($B172&amp;$N172,'6 этап'!$A$13:$I$512,8,FALSE)),0,VLOOKUP($B172&amp;$N172,'6 этап'!$A$13:$I$512,8,FALSE))</f>
        <v>0</v>
      </c>
      <c r="L172" s="32">
        <f>IF(ISERROR(VLOOKUP($B172&amp;$N172,'7 этап'!$A$13:$I$466,8,FALSE)),0,VLOOKUP($B172&amp;$N172,'7 этап'!$A$13:$I$466,8,FALSE))</f>
        <v>0</v>
      </c>
      <c r="M172" s="12">
        <f>LARGE(F172:K172,1)+LARGE(F172:K172,2)+LARGE(F172:K172,3)+LARGE(F172:K172,4)+L172</f>
        <v>72.8</v>
      </c>
      <c r="N172" s="14" t="s">
        <v>965</v>
      </c>
    </row>
    <row r="173" spans="1:14" x14ac:dyDescent="0.3">
      <c r="A173" s="35">
        <v>53</v>
      </c>
      <c r="B173" s="4" t="s">
        <v>910</v>
      </c>
      <c r="C173" s="4" t="s">
        <v>37</v>
      </c>
      <c r="D173" s="4">
        <v>2010</v>
      </c>
      <c r="E173" s="8">
        <f>COUNTIF(F173:L173,"&gt;0")</f>
        <v>1</v>
      </c>
      <c r="F173" s="32">
        <f>IF(ISERROR(VLOOKUP($B173&amp;$N173,'1 этап'!$A$13:$I$512,8,FALSE)),0,VLOOKUP($B173&amp;$N173,'1 этап'!$A$13:$I$512,8,FALSE))</f>
        <v>0</v>
      </c>
      <c r="G173" s="32">
        <f>IF(ISERROR(VLOOKUP($B173&amp;$N173,'2 этап'!$A$13:$I$512,8,FALSE)),0,VLOOKUP($B173&amp;$N173,'2 этап'!$A$13:$I$512,8,FALSE))</f>
        <v>0</v>
      </c>
      <c r="H173" s="32">
        <f>IF(ISERROR(VLOOKUP($B173&amp;$N173,'3 этап'!$A$13:$I$512,8,FALSE)),0,VLOOKUP($B173&amp;$N173,'3 этап'!$A$13:$I$512,8,FALSE))</f>
        <v>0</v>
      </c>
      <c r="I173" s="32">
        <f>IF(ISERROR(VLOOKUP($B173&amp;$N173,'4 этап'!$A$13:$I$512,8,FALSE)),0,VLOOKUP($B173&amp;$N173,'4 этап'!$A$13:$I$512,8,FALSE))</f>
        <v>0</v>
      </c>
      <c r="J173" s="32">
        <f>IF(ISERROR(VLOOKUP($B173&amp;$N173,'5 этап'!$A$13:$I$512,8,FALSE)),0,VLOOKUP($B173&amp;$N173,'5 этап'!$A$13:$I$512,8,FALSE))</f>
        <v>0</v>
      </c>
      <c r="K173" s="32">
        <f>IF(ISERROR(VLOOKUP($B173&amp;$N173,'6 этап'!$A$13:$I$512,8,FALSE)),0,VLOOKUP($B173&amp;$N173,'6 этап'!$A$13:$I$512,8,FALSE))</f>
        <v>71.8</v>
      </c>
      <c r="L173" s="32">
        <f>IF(ISERROR(VLOOKUP($B173&amp;$N173,'7 этап'!$A$13:$I$466,8,FALSE)),0,VLOOKUP($B173&amp;$N173,'7 этап'!$A$13:$I$466,8,FALSE))</f>
        <v>0</v>
      </c>
      <c r="M173" s="12">
        <f>LARGE(F173:K173,1)+LARGE(F173:K173,2)+LARGE(F173:K173,3)+LARGE(F173:K173,4)+L173</f>
        <v>71.8</v>
      </c>
      <c r="N173" s="14" t="s">
        <v>965</v>
      </c>
    </row>
    <row r="174" spans="1:14" x14ac:dyDescent="0.3">
      <c r="A174" s="35">
        <v>54</v>
      </c>
      <c r="B174" s="4" t="s">
        <v>446</v>
      </c>
      <c r="C174" s="4" t="s">
        <v>211</v>
      </c>
      <c r="D174" s="4">
        <v>2009</v>
      </c>
      <c r="E174" s="8">
        <f>COUNTIF(F174:L174,"&gt;0")</f>
        <v>1</v>
      </c>
      <c r="F174" s="32">
        <f>IF(ISERROR(VLOOKUP($B174&amp;$N174,'1 этап'!$A$13:$I$512,8,FALSE)),0,VLOOKUP($B174&amp;$N174,'1 этап'!$A$13:$I$512,8,FALSE))</f>
        <v>23.9</v>
      </c>
      <c r="G174" s="32">
        <f>IF(ISERROR(VLOOKUP($B174&amp;$N174,'2 этап'!$A$13:$I$512,8,FALSE)),0,VLOOKUP($B174&amp;$N174,'2 этап'!$A$13:$I$512,8,FALSE))</f>
        <v>0</v>
      </c>
      <c r="H174" s="32">
        <f>IF(ISERROR(VLOOKUP($B174&amp;$N174,'3 этап'!$A$13:$I$512,8,FALSE)),0,VLOOKUP($B174&amp;$N174,'3 этап'!$A$13:$I$512,8,FALSE))</f>
        <v>0</v>
      </c>
      <c r="I174" s="32">
        <f>IF(ISERROR(VLOOKUP($B174&amp;$N174,'4 этап'!$A$13:$I$512,8,FALSE)),0,VLOOKUP($B174&amp;$N174,'4 этап'!$A$13:$I$512,8,FALSE))</f>
        <v>0</v>
      </c>
      <c r="J174" s="32">
        <f>IF(ISERROR(VLOOKUP($B174&amp;$N174,'5 этап'!$A$13:$I$512,8,FALSE)),0,VLOOKUP($B174&amp;$N174,'5 этап'!$A$13:$I$512,8,FALSE))</f>
        <v>0</v>
      </c>
      <c r="K174" s="32">
        <f>IF(ISERROR(VLOOKUP($B174&amp;$N174,'6 этап'!$A$13:$I$512,8,FALSE)),0,VLOOKUP($B174&amp;$N174,'6 этап'!$A$13:$I$512,8,FALSE))</f>
        <v>0</v>
      </c>
      <c r="L174" s="32">
        <f>IF(ISERROR(VLOOKUP($B174&amp;$N174,'7 этап'!$A$13:$I$466,8,FALSE)),0,VLOOKUP($B174&amp;$N174,'7 этап'!$A$13:$I$466,8,FALSE))</f>
        <v>0</v>
      </c>
      <c r="M174" s="12">
        <f>LARGE(F174:K174,1)+LARGE(F174:K174,2)+LARGE(F174:K174,3)+LARGE(F174:K174,4)+L174</f>
        <v>23.9</v>
      </c>
      <c r="N174" s="14" t="s">
        <v>965</v>
      </c>
    </row>
    <row r="175" spans="1:14" x14ac:dyDescent="0.3">
      <c r="A175" s="35">
        <v>55</v>
      </c>
      <c r="B175" s="4" t="s">
        <v>123</v>
      </c>
      <c r="C175" s="4" t="s">
        <v>112</v>
      </c>
      <c r="D175" s="4">
        <v>2009</v>
      </c>
      <c r="E175" s="8">
        <f>COUNTIF(F175:L175,"&gt;0")</f>
        <v>2</v>
      </c>
      <c r="F175" s="32">
        <f>IF(ISERROR(VLOOKUP($B175&amp;$N175,'1 этап'!$A$13:$I$512,8,FALSE)),0,VLOOKUP($B175&amp;$N175,'1 этап'!$A$13:$I$512,8,FALSE))</f>
        <v>0.01</v>
      </c>
      <c r="G175" s="32">
        <f>IF(ISERROR(VLOOKUP($B175&amp;$N175,'2 этап'!$A$13:$I$512,8,FALSE)),0,VLOOKUP($B175&amp;$N175,'2 этап'!$A$13:$I$512,8,FALSE))</f>
        <v>19.100000000000001</v>
      </c>
      <c r="H175" s="32">
        <f>IF(ISERROR(VLOOKUP($B175&amp;$N175,'3 этап'!$A$13:$I$512,8,FALSE)),0,VLOOKUP($B175&amp;$N175,'3 этап'!$A$13:$I$512,8,FALSE))</f>
        <v>0</v>
      </c>
      <c r="I175" s="32">
        <f>IF(ISERROR(VLOOKUP($B175&amp;$N175,'4 этап'!$A$13:$I$512,8,FALSE)),0,VLOOKUP($B175&amp;$N175,'4 этап'!$A$13:$I$512,8,FALSE))</f>
        <v>0</v>
      </c>
      <c r="J175" s="32">
        <f>IF(ISERROR(VLOOKUP($B175&amp;$N175,'5 этап'!$A$13:$I$512,8,FALSE)),0,VLOOKUP($B175&amp;$N175,'5 этап'!$A$13:$I$512,8,FALSE))</f>
        <v>0</v>
      </c>
      <c r="K175" s="32">
        <f>IF(ISERROR(VLOOKUP($B175&amp;$N175,'6 этап'!$A$13:$I$512,8,FALSE)),0,VLOOKUP($B175&amp;$N175,'6 этап'!$A$13:$I$512,8,FALSE))</f>
        <v>0</v>
      </c>
      <c r="L175" s="32">
        <f>IF(ISERROR(VLOOKUP($B175&amp;$N175,'7 этап'!$A$13:$I$466,8,FALSE)),0,VLOOKUP($B175&amp;$N175,'7 этап'!$A$13:$I$466,8,FALSE))</f>
        <v>0</v>
      </c>
      <c r="M175" s="12">
        <f>LARGE(F175:K175,1)+LARGE(F175:K175,2)+LARGE(F175:K175,3)+LARGE(F175:K175,4)+L175</f>
        <v>19.110000000000003</v>
      </c>
      <c r="N175" s="14" t="s">
        <v>965</v>
      </c>
    </row>
    <row r="176" spans="1:14" x14ac:dyDescent="0.3">
      <c r="A176" s="35">
        <v>56</v>
      </c>
      <c r="B176" s="4" t="s">
        <v>911</v>
      </c>
      <c r="C176" s="4" t="s">
        <v>406</v>
      </c>
      <c r="D176" s="4">
        <v>2008</v>
      </c>
      <c r="E176" s="8">
        <f>COUNTIF(F176:L176,"&gt;0")</f>
        <v>1</v>
      </c>
      <c r="F176" s="32">
        <f>IF(ISERROR(VLOOKUP($B176&amp;$N176,'1 этап'!$A$13:$I$512,8,FALSE)),0,VLOOKUP($B176&amp;$N176,'1 этап'!$A$13:$I$512,8,FALSE))</f>
        <v>0</v>
      </c>
      <c r="G176" s="32">
        <f>IF(ISERROR(VLOOKUP($B176&amp;$N176,'2 этап'!$A$13:$I$512,8,FALSE)),0,VLOOKUP($B176&amp;$N176,'2 этап'!$A$13:$I$512,8,FALSE))</f>
        <v>0</v>
      </c>
      <c r="H176" s="32">
        <f>IF(ISERROR(VLOOKUP($B176&amp;$N176,'3 этап'!$A$13:$I$512,8,FALSE)),0,VLOOKUP($B176&amp;$N176,'3 этап'!$A$13:$I$512,8,FALSE))</f>
        <v>0</v>
      </c>
      <c r="I176" s="32">
        <f>IF(ISERROR(VLOOKUP($B176&amp;$N176,'4 этап'!$A$13:$I$512,8,FALSE)),0,VLOOKUP($B176&amp;$N176,'4 этап'!$A$13:$I$512,8,FALSE))</f>
        <v>0</v>
      </c>
      <c r="J176" s="32">
        <f>IF(ISERROR(VLOOKUP($B176&amp;$N176,'5 этап'!$A$13:$I$512,8,FALSE)),0,VLOOKUP($B176&amp;$N176,'5 этап'!$A$13:$I$512,8,FALSE))</f>
        <v>0</v>
      </c>
      <c r="K176" s="32">
        <f>IF(ISERROR(VLOOKUP($B176&amp;$N176,'6 этап'!$A$13:$I$512,8,FALSE)),0,VLOOKUP($B176&amp;$N176,'6 этап'!$A$13:$I$512,8,FALSE))</f>
        <v>1</v>
      </c>
      <c r="L176" s="32">
        <f>IF(ISERROR(VLOOKUP($B176&amp;$N176,'7 этап'!$A$13:$I$466,8,FALSE)),0,VLOOKUP($B176&amp;$N176,'7 этап'!$A$13:$I$466,8,FALSE))</f>
        <v>0</v>
      </c>
      <c r="M176" s="12">
        <f>LARGE(F176:K176,1)+LARGE(F176:K176,2)+LARGE(F176:K176,3)+LARGE(F176:K176,4)+L176</f>
        <v>1</v>
      </c>
      <c r="N176" s="14" t="s">
        <v>965</v>
      </c>
    </row>
    <row r="177" spans="1:14" x14ac:dyDescent="0.3">
      <c r="A177" s="35">
        <v>57</v>
      </c>
      <c r="B177" s="4" t="s">
        <v>453</v>
      </c>
      <c r="C177" s="4" t="s">
        <v>143</v>
      </c>
      <c r="D177" s="4">
        <v>2010</v>
      </c>
      <c r="E177" s="8">
        <f>COUNTIF(F177:L177,"&gt;0")</f>
        <v>1</v>
      </c>
      <c r="F177" s="32">
        <f>IF(ISERROR(VLOOKUP($B177&amp;$N177,'1 этап'!$A$13:$I$512,8,FALSE)),0,VLOOKUP($B177&amp;$N177,'1 этап'!$A$13:$I$512,8,FALSE))</f>
        <v>1</v>
      </c>
      <c r="G177" s="32">
        <f>IF(ISERROR(VLOOKUP($B177&amp;$N177,'2 этап'!$A$13:$I$512,8,FALSE)),0,VLOOKUP($B177&amp;$N177,'2 этап'!$A$13:$I$512,8,FALSE))</f>
        <v>0</v>
      </c>
      <c r="H177" s="32">
        <f>IF(ISERROR(VLOOKUP($B177&amp;$N177,'3 этап'!$A$13:$I$512,8,FALSE)),0,VLOOKUP($B177&amp;$N177,'3 этап'!$A$13:$I$512,8,FALSE))</f>
        <v>0</v>
      </c>
      <c r="I177" s="32">
        <f>IF(ISERROR(VLOOKUP($B177&amp;$N177,'4 этап'!$A$13:$I$512,8,FALSE)),0,VLOOKUP($B177&amp;$N177,'4 этап'!$A$13:$I$512,8,FALSE))</f>
        <v>0</v>
      </c>
      <c r="J177" s="32">
        <f>IF(ISERROR(VLOOKUP($B177&amp;$N177,'5 этап'!$A$13:$I$512,8,FALSE)),0,VLOOKUP($B177&amp;$N177,'5 этап'!$A$13:$I$512,8,FALSE))</f>
        <v>0</v>
      </c>
      <c r="K177" s="32">
        <f>IF(ISERROR(VLOOKUP($B177&amp;$N177,'6 этап'!$A$13:$I$512,8,FALSE)),0,VLOOKUP($B177&amp;$N177,'6 этап'!$A$13:$I$512,8,FALSE))</f>
        <v>0</v>
      </c>
      <c r="L177" s="32">
        <f>IF(ISERROR(VLOOKUP($B177&amp;$N177,'7 этап'!$A$13:$I$466,8,FALSE)),0,VLOOKUP($B177&amp;$N177,'7 этап'!$A$13:$I$466,8,FALSE))</f>
        <v>0</v>
      </c>
      <c r="M177" s="12">
        <f>LARGE(F177:K177,1)+LARGE(F177:K177,2)+LARGE(F177:K177,3)+LARGE(F177:K177,4)+L177</f>
        <v>1</v>
      </c>
      <c r="N177" s="14" t="s">
        <v>965</v>
      </c>
    </row>
    <row r="178" spans="1:14" x14ac:dyDescent="0.3">
      <c r="A178" s="35">
        <v>58</v>
      </c>
      <c r="B178" s="4" t="s">
        <v>912</v>
      </c>
      <c r="C178" s="4" t="s">
        <v>821</v>
      </c>
      <c r="D178" s="4">
        <v>2009</v>
      </c>
      <c r="E178" s="8">
        <f>COUNTIF(F178:L178,"&gt;0")</f>
        <v>1</v>
      </c>
      <c r="F178" s="32">
        <f>IF(ISERROR(VLOOKUP($B178&amp;$N178,'1 этап'!$A$13:$I$512,8,FALSE)),0,VLOOKUP($B178&amp;$N178,'1 этап'!$A$13:$I$512,8,FALSE))</f>
        <v>0</v>
      </c>
      <c r="G178" s="32">
        <f>IF(ISERROR(VLOOKUP($B178&amp;$N178,'2 этап'!$A$13:$I$512,8,FALSE)),0,VLOOKUP($B178&amp;$N178,'2 этап'!$A$13:$I$512,8,FALSE))</f>
        <v>0</v>
      </c>
      <c r="H178" s="32">
        <f>IF(ISERROR(VLOOKUP($B178&amp;$N178,'3 этап'!$A$13:$I$512,8,FALSE)),0,VLOOKUP($B178&amp;$N178,'3 этап'!$A$13:$I$512,8,FALSE))</f>
        <v>0</v>
      </c>
      <c r="I178" s="32">
        <f>IF(ISERROR(VLOOKUP($B178&amp;$N178,'4 этап'!$A$13:$I$512,8,FALSE)),0,VLOOKUP($B178&amp;$N178,'4 этап'!$A$13:$I$512,8,FALSE))</f>
        <v>0</v>
      </c>
      <c r="J178" s="32">
        <f>IF(ISERROR(VLOOKUP($B178&amp;$N178,'5 этап'!$A$13:$I$512,8,FALSE)),0,VLOOKUP($B178&amp;$N178,'5 этап'!$A$13:$I$512,8,FALSE))</f>
        <v>0</v>
      </c>
      <c r="K178" s="32">
        <f>IF(ISERROR(VLOOKUP($B178&amp;$N178,'6 этап'!$A$13:$I$512,8,FALSE)),0,VLOOKUP($B178&amp;$N178,'6 этап'!$A$13:$I$512,8,FALSE))</f>
        <v>1</v>
      </c>
      <c r="L178" s="32">
        <f>IF(ISERROR(VLOOKUP($B178&amp;$N178,'7 этап'!$A$13:$I$466,8,FALSE)),0,VLOOKUP($B178&amp;$N178,'7 этап'!$A$13:$I$466,8,FALSE))</f>
        <v>0</v>
      </c>
      <c r="M178" s="12">
        <f>LARGE(F178:K178,1)+LARGE(F178:K178,2)+LARGE(F178:K178,3)+LARGE(F178:K178,4)+L178</f>
        <v>1</v>
      </c>
      <c r="N178" s="14" t="s">
        <v>965</v>
      </c>
    </row>
    <row r="179" spans="1:14" x14ac:dyDescent="0.3">
      <c r="A179" s="35">
        <v>59</v>
      </c>
      <c r="B179" s="4" t="s">
        <v>661</v>
      </c>
      <c r="C179" s="4" t="s">
        <v>211</v>
      </c>
      <c r="D179" s="4">
        <v>2009</v>
      </c>
      <c r="E179" s="8">
        <f>COUNTIF(F179:L179,"&gt;0")</f>
        <v>1</v>
      </c>
      <c r="F179" s="32">
        <f>IF(ISERROR(VLOOKUP($B179&amp;$N179,'1 этап'!$A$13:$I$512,8,FALSE)),0,VLOOKUP($B179&amp;$N179,'1 этап'!$A$13:$I$512,8,FALSE))</f>
        <v>0</v>
      </c>
      <c r="G179" s="32">
        <f>IF(ISERROR(VLOOKUP($B179&amp;$N179,'2 этап'!$A$13:$I$512,8,FALSE)),0,VLOOKUP($B179&amp;$N179,'2 этап'!$A$13:$I$512,8,FALSE))</f>
        <v>0</v>
      </c>
      <c r="H179" s="32">
        <f>IF(ISERROR(VLOOKUP($B179&amp;$N179,'3 этап'!$A$13:$I$512,8,FALSE)),0,VLOOKUP($B179&amp;$N179,'3 этап'!$A$13:$I$512,8,FALSE))</f>
        <v>0.01</v>
      </c>
      <c r="I179" s="32">
        <f>IF(ISERROR(VLOOKUP($B179&amp;$N179,'4 этап'!$A$13:$I$512,8,FALSE)),0,VLOOKUP($B179&amp;$N179,'4 этап'!$A$13:$I$512,8,FALSE))</f>
        <v>0</v>
      </c>
      <c r="J179" s="32">
        <f>IF(ISERROR(VLOOKUP($B179&amp;$N179,'5 этап'!$A$13:$I$512,8,FALSE)),0,VLOOKUP($B179&amp;$N179,'5 этап'!$A$13:$I$512,8,FALSE))</f>
        <v>0</v>
      </c>
      <c r="K179" s="32">
        <f>IF(ISERROR(VLOOKUP($B179&amp;$N179,'6 этап'!$A$13:$I$512,8,FALSE)),0,VLOOKUP($B179&amp;$N179,'6 этап'!$A$13:$I$512,8,FALSE))</f>
        <v>0</v>
      </c>
      <c r="L179" s="32">
        <f>IF(ISERROR(VLOOKUP($B179&amp;$N179,'7 этап'!$A$13:$I$466,8,FALSE)),0,VLOOKUP($B179&amp;$N179,'7 этап'!$A$13:$I$466,8,FALSE))</f>
        <v>0</v>
      </c>
      <c r="M179" s="12">
        <f>LARGE(F179:K179,1)+LARGE(F179:K179,2)+LARGE(F179:K179,3)+LARGE(F179:K179,4)+L179</f>
        <v>0.01</v>
      </c>
      <c r="N179" s="14" t="s">
        <v>965</v>
      </c>
    </row>
    <row r="180" spans="1:14" x14ac:dyDescent="0.3">
      <c r="A180" s="35">
        <v>60</v>
      </c>
      <c r="B180" s="16" t="s">
        <v>454</v>
      </c>
      <c r="C180" s="16" t="s">
        <v>143</v>
      </c>
      <c r="D180" s="16">
        <v>2008</v>
      </c>
      <c r="E180" s="8">
        <f>COUNTIF(F180:L180,"&gt;0")</f>
        <v>1</v>
      </c>
      <c r="F180" s="32">
        <f>IF(ISERROR(VLOOKUP($B180&amp;$N180,'1 этап'!$A$13:$I$512,8,FALSE)),0,VLOOKUP($B180&amp;$N180,'1 этап'!$A$13:$I$512,8,FALSE))</f>
        <v>0.01</v>
      </c>
      <c r="G180" s="32">
        <f>IF(ISERROR(VLOOKUP($B180&amp;$N180,'2 этап'!$A$13:$I$512,8,FALSE)),0,VLOOKUP($B180&amp;$N180,'2 этап'!$A$13:$I$512,8,FALSE))</f>
        <v>0</v>
      </c>
      <c r="H180" s="32">
        <f>IF(ISERROR(VLOOKUP($B180&amp;$N180,'3 этап'!$A$13:$I$512,8,FALSE)),0,VLOOKUP($B180&amp;$N180,'3 этап'!$A$13:$I$512,8,FALSE))</f>
        <v>0</v>
      </c>
      <c r="I180" s="32">
        <f>IF(ISERROR(VLOOKUP($B180&amp;$N180,'4 этап'!$A$13:$I$512,8,FALSE)),0,VLOOKUP($B180&amp;$N180,'4 этап'!$A$13:$I$512,8,FALSE))</f>
        <v>0</v>
      </c>
      <c r="J180" s="32">
        <f>IF(ISERROR(VLOOKUP($B180&amp;$N180,'5 этап'!$A$13:$I$512,8,FALSE)),0,VLOOKUP($B180&amp;$N180,'5 этап'!$A$13:$I$512,8,FALSE))</f>
        <v>0</v>
      </c>
      <c r="K180" s="32">
        <f>IF(ISERROR(VLOOKUP($B180&amp;$N180,'6 этап'!$A$13:$I$512,8,FALSE)),0,VLOOKUP($B180&amp;$N180,'6 этап'!$A$13:$I$512,8,FALSE))</f>
        <v>0</v>
      </c>
      <c r="L180" s="32">
        <f>IF(ISERROR(VLOOKUP($B180&amp;$N180,'7 этап'!$A$13:$I$466,8,FALSE)),0,VLOOKUP($B180&amp;$N180,'7 этап'!$A$13:$I$466,8,FALSE))</f>
        <v>0</v>
      </c>
      <c r="M180" s="12">
        <f>LARGE(F180:K180,1)+LARGE(F180:K180,2)+LARGE(F180:K180,3)+LARGE(F180:K180,4)+L180</f>
        <v>0.01</v>
      </c>
      <c r="N180" s="14" t="s">
        <v>965</v>
      </c>
    </row>
    <row r="181" spans="1:14" x14ac:dyDescent="0.3">
      <c r="A181" s="35">
        <v>61</v>
      </c>
      <c r="B181" s="35" t="s">
        <v>807</v>
      </c>
      <c r="C181" s="35" t="s">
        <v>211</v>
      </c>
      <c r="D181" s="35">
        <v>2008</v>
      </c>
      <c r="E181" s="8">
        <f>COUNTIF(F181:L181,"&gt;0")</f>
        <v>1</v>
      </c>
      <c r="F181" s="32">
        <f>IF(ISERROR(VLOOKUP($B181&amp;$N181,'1 этап'!$A$13:$I$512,8,FALSE)),0,VLOOKUP($B181&amp;$N181,'1 этап'!$A$13:$I$512,8,FALSE))</f>
        <v>0</v>
      </c>
      <c r="G181" s="32">
        <f>IF(ISERROR(VLOOKUP($B181&amp;$N181,'2 этап'!$A$13:$I$512,8,FALSE)),0,VLOOKUP($B181&amp;$N181,'2 этап'!$A$13:$I$512,8,FALSE))</f>
        <v>0</v>
      </c>
      <c r="H181" s="32">
        <f>IF(ISERROR(VLOOKUP($B181&amp;$N181,'3 этап'!$A$13:$I$512,8,FALSE)),0,VLOOKUP($B181&amp;$N181,'3 этап'!$A$13:$I$512,8,FALSE))</f>
        <v>0</v>
      </c>
      <c r="I181" s="32">
        <f>IF(ISERROR(VLOOKUP($B181&amp;$N181,'4 этап'!$A$13:$I$512,8,FALSE)),0,VLOOKUP($B181&amp;$N181,'4 этап'!$A$13:$I$512,8,FALSE))</f>
        <v>0</v>
      </c>
      <c r="J181" s="32">
        <f>IF(ISERROR(VLOOKUP($B181&amp;$N181,'5 этап'!$A$13:$I$512,8,FALSE)),0,VLOOKUP($B181&amp;$N181,'5 этап'!$A$13:$I$512,8,FALSE))</f>
        <v>0.01</v>
      </c>
      <c r="K181" s="32">
        <f>IF(ISERROR(VLOOKUP($B181&amp;$N181,'6 этап'!$A$13:$I$512,8,FALSE)),0,VLOOKUP($B181&amp;$N181,'6 этап'!$A$13:$I$512,8,FALSE))</f>
        <v>0</v>
      </c>
      <c r="L181" s="32">
        <f>IF(ISERROR(VLOOKUP($B181&amp;$N181,'7 этап'!$A$13:$I$466,8,FALSE)),0,VLOOKUP($B181&amp;$N181,'7 этап'!$A$13:$I$466,8,FALSE))</f>
        <v>0</v>
      </c>
      <c r="M181" s="12">
        <f>LARGE(F181:K181,1)+LARGE(F181:K181,2)+LARGE(F181:K181,3)+LARGE(F181:K181,4)+L181</f>
        <v>0.01</v>
      </c>
      <c r="N181" s="14" t="s">
        <v>965</v>
      </c>
    </row>
    <row r="182" spans="1:14" s="27" customFormat="1" ht="30.5" customHeight="1" x14ac:dyDescent="0.3">
      <c r="A182" s="9" t="s">
        <v>966</v>
      </c>
      <c r="B182" s="9"/>
      <c r="C182" s="9"/>
      <c r="D182" s="9"/>
      <c r="E182" s="15"/>
      <c r="F182" s="32">
        <f>IF(ISERROR(VLOOKUP($B182&amp;$N182,'1 этап'!$A$13:$I$512,8,FALSE)),0,VLOOKUP($B182&amp;$N182,'1 этап'!$A$13:$I$512,8,FALSE))</f>
        <v>0</v>
      </c>
      <c r="G182" s="32">
        <f>IF(ISERROR(VLOOKUP($B182&amp;$N182,'2 этап'!$A$13:$I$512,8,FALSE)),0,VLOOKUP($B182&amp;$N182,'2 этап'!$A$13:$I$512,8,FALSE))</f>
        <v>0</v>
      </c>
      <c r="H182" s="32">
        <f>IF(ISERROR(VLOOKUP($B182&amp;$N182,'3 этап'!$A$13:$I$512,8,FALSE)),0,VLOOKUP($B182&amp;$N182,'3 этап'!$A$13:$I$512,8,FALSE))</f>
        <v>0</v>
      </c>
      <c r="I182" s="32">
        <f>IF(ISERROR(VLOOKUP($B182&amp;$N182,'4 этап'!$A$13:$I$512,8,FALSE)),0,VLOOKUP($B182&amp;$N182,'4 этап'!$A$13:$I$512,8,FALSE))</f>
        <v>0</v>
      </c>
      <c r="J182" s="32">
        <f>IF(ISERROR(VLOOKUP($B182&amp;$N182,'5 этап'!$A$13:$I$512,8,FALSE)),0,VLOOKUP($B182&amp;$N182,'5 этап'!$A$13:$I$512,8,FALSE))</f>
        <v>0</v>
      </c>
      <c r="K182" s="32">
        <f>IF(ISERROR(VLOOKUP($B182&amp;$N182,'6 этап'!$A$13:$I$512,8,FALSE)),0,VLOOKUP($B182&amp;$N182,'6 этап'!$A$13:$I$512,8,FALSE))</f>
        <v>0</v>
      </c>
      <c r="L182" s="32">
        <f>IF(ISERROR(VLOOKUP($B182&amp;$N182,'7 этап'!$A$13:$I$466,8,FALSE)),0,VLOOKUP($B182&amp;$N182,'7 этап'!$A$13:$I$466,8,FALSE))</f>
        <v>0</v>
      </c>
      <c r="M182" s="25">
        <v>1001</v>
      </c>
      <c r="N182" s="26" t="s">
        <v>966</v>
      </c>
    </row>
    <row r="183" spans="1:14" x14ac:dyDescent="0.3">
      <c r="A183" s="4">
        <v>1</v>
      </c>
      <c r="B183" s="4" t="s">
        <v>127</v>
      </c>
      <c r="C183" s="4" t="s">
        <v>58</v>
      </c>
      <c r="D183" s="4">
        <v>2007</v>
      </c>
      <c r="E183" s="8">
        <f>COUNTIF(F183:L183,"&gt;0")</f>
        <v>7</v>
      </c>
      <c r="F183" s="32">
        <f>IF(ISERROR(VLOOKUP($B183&amp;$N183,'1 этап'!$A$13:$I$512,8,FALSE)),0,VLOOKUP($B183&amp;$N183,'1 этап'!$A$13:$I$512,8,FALSE))</f>
        <v>199.9</v>
      </c>
      <c r="G183" s="32">
        <f>IF(ISERROR(VLOOKUP($B183&amp;$N183,'2 этап'!$A$13:$I$512,8,FALSE)),0,VLOOKUP($B183&amp;$N183,'2 этап'!$A$13:$I$512,8,FALSE))</f>
        <v>198.5</v>
      </c>
      <c r="H183" s="32">
        <f>IF(ISERROR(VLOOKUP($B183&amp;$N183,'3 этап'!$A$13:$I$512,8,FALSE)),0,VLOOKUP($B183&amp;$N183,'3 этап'!$A$13:$I$512,8,FALSE))</f>
        <v>195.7</v>
      </c>
      <c r="I183" s="32">
        <f>IF(ISERROR(VLOOKUP($B183&amp;$N183,'4 этап'!$A$13:$I$512,8,FALSE)),0,VLOOKUP($B183&amp;$N183,'4 этап'!$A$13:$I$512,8,FALSE))</f>
        <v>178.6</v>
      </c>
      <c r="J183" s="32">
        <f>IF(ISERROR(VLOOKUP($B183&amp;$N183,'5 этап'!$A$13:$I$512,8,FALSE)),0,VLOOKUP($B183&amp;$N183,'5 этап'!$A$13:$I$512,8,FALSE))</f>
        <v>199.2</v>
      </c>
      <c r="K183" s="32">
        <f>IF(ISERROR(VLOOKUP($B183&amp;$N183,'6 этап'!$A$13:$I$512,8,FALSE)),0,VLOOKUP($B183&amp;$N183,'6 этап'!$A$13:$I$512,8,FALSE))</f>
        <v>188.9</v>
      </c>
      <c r="L183" s="32">
        <f>IF(ISERROR(VLOOKUP($B183&amp;$N183,'7 этап'!$A$13:$I$466,8,FALSE)),0,VLOOKUP($B183&amp;$N183,'7 этап'!$A$13:$I$466,8,FALSE))</f>
        <v>200</v>
      </c>
      <c r="M183" s="12">
        <f>LARGE(F183:K183,1)+LARGE(F183:K183,2)+LARGE(F183:K183,3)+LARGE(F183:K183,4)+L183</f>
        <v>993.3</v>
      </c>
      <c r="N183" s="14" t="s">
        <v>966</v>
      </c>
    </row>
    <row r="184" spans="1:14" x14ac:dyDescent="0.3">
      <c r="A184" s="4">
        <v>2</v>
      </c>
      <c r="B184" s="4" t="s">
        <v>457</v>
      </c>
      <c r="C184" s="4" t="s">
        <v>42</v>
      </c>
      <c r="D184" s="4">
        <v>2007</v>
      </c>
      <c r="E184" s="8">
        <f>COUNTIF(F184:L184,"&gt;0")</f>
        <v>5</v>
      </c>
      <c r="F184" s="32">
        <f>IF(ISERROR(VLOOKUP($B184&amp;$N184,'1 этап'!$A$13:$I$512,8,FALSE)),0,VLOOKUP($B184&amp;$N184,'1 этап'!$A$13:$I$512,8,FALSE))</f>
        <v>193.5</v>
      </c>
      <c r="G184" s="32">
        <f>IF(ISERROR(VLOOKUP($B184&amp;$N184,'2 этап'!$A$13:$I$512,8,FALSE)),0,VLOOKUP($B184&amp;$N184,'2 этап'!$A$13:$I$512,8,FALSE))</f>
        <v>0</v>
      </c>
      <c r="H184" s="32">
        <f>IF(ISERROR(VLOOKUP($B184&amp;$N184,'3 этап'!$A$13:$I$512,8,FALSE)),0,VLOOKUP($B184&amp;$N184,'3 этап'!$A$13:$I$512,8,FALSE))</f>
        <v>0</v>
      </c>
      <c r="I184" s="32">
        <f>IF(ISERROR(VLOOKUP($B184&amp;$N184,'4 этап'!$A$13:$I$512,8,FALSE)),0,VLOOKUP($B184&amp;$N184,'4 этап'!$A$13:$I$512,8,FALSE))</f>
        <v>200</v>
      </c>
      <c r="J184" s="32">
        <f>IF(ISERROR(VLOOKUP($B184&amp;$N184,'5 этап'!$A$13:$I$512,8,FALSE)),0,VLOOKUP($B184&amp;$N184,'5 этап'!$A$13:$I$512,8,FALSE))</f>
        <v>196.8</v>
      </c>
      <c r="K184" s="32">
        <f>IF(ISERROR(VLOOKUP($B184&amp;$N184,'6 этап'!$A$13:$I$512,8,FALSE)),0,VLOOKUP($B184&amp;$N184,'6 этап'!$A$13:$I$512,8,FALSE))</f>
        <v>200</v>
      </c>
      <c r="L184" s="32">
        <f>IF(ISERROR(VLOOKUP($B184&amp;$N184,'7 этап'!$A$13:$I$466,8,FALSE)),0,VLOOKUP($B184&amp;$N184,'7 этап'!$A$13:$I$466,8,FALSE))</f>
        <v>198.2</v>
      </c>
      <c r="M184" s="12">
        <f>LARGE(F184:K184,1)+LARGE(F184:K184,2)+LARGE(F184:K184,3)+LARGE(F184:K184,4)+L184</f>
        <v>988.5</v>
      </c>
      <c r="N184" s="14" t="s">
        <v>966</v>
      </c>
    </row>
    <row r="185" spans="1:14" x14ac:dyDescent="0.3">
      <c r="A185" s="35">
        <v>3</v>
      </c>
      <c r="B185" s="4" t="s">
        <v>455</v>
      </c>
      <c r="C185" s="4" t="s">
        <v>37</v>
      </c>
      <c r="D185" s="4">
        <v>2006</v>
      </c>
      <c r="E185" s="8">
        <f>COUNTIF(F185:L185,"&gt;0")</f>
        <v>5</v>
      </c>
      <c r="F185" s="32">
        <f>IF(ISERROR(VLOOKUP($B185&amp;$N185,'1 этап'!$A$13:$I$512,8,FALSE)),0,VLOOKUP($B185&amp;$N185,'1 этап'!$A$13:$I$512,8,FALSE))</f>
        <v>200</v>
      </c>
      <c r="G185" s="32">
        <f>IF(ISERROR(VLOOKUP($B185&amp;$N185,'2 этап'!$A$13:$I$512,8,FALSE)),0,VLOOKUP($B185&amp;$N185,'2 этап'!$A$13:$I$512,8,FALSE))</f>
        <v>0</v>
      </c>
      <c r="H185" s="32">
        <f>IF(ISERROR(VLOOKUP($B185&amp;$N185,'3 этап'!$A$13:$I$512,8,FALSE)),0,VLOOKUP($B185&amp;$N185,'3 этап'!$A$13:$I$512,8,FALSE))</f>
        <v>0</v>
      </c>
      <c r="I185" s="32">
        <f>IF(ISERROR(VLOOKUP($B185&amp;$N185,'4 этап'!$A$13:$I$512,8,FALSE)),0,VLOOKUP($B185&amp;$N185,'4 этап'!$A$13:$I$512,8,FALSE))</f>
        <v>186.9</v>
      </c>
      <c r="J185" s="32">
        <f>IF(ISERROR(VLOOKUP($B185&amp;$N185,'5 этап'!$A$13:$I$512,8,FALSE)),0,VLOOKUP($B185&amp;$N185,'5 этап'!$A$13:$I$512,8,FALSE))</f>
        <v>191.5</v>
      </c>
      <c r="K185" s="32">
        <f>IF(ISERROR(VLOOKUP($B185&amp;$N185,'6 этап'!$A$13:$I$512,8,FALSE)),0,VLOOKUP($B185&amp;$N185,'6 этап'!$A$13:$I$512,8,FALSE))</f>
        <v>194.9</v>
      </c>
      <c r="L185" s="32">
        <f>IF(ISERROR(VLOOKUP($B185&amp;$N185,'7 этап'!$A$13:$I$466,8,FALSE)),0,VLOOKUP($B185&amp;$N185,'7 этап'!$A$13:$I$466,8,FALSE))</f>
        <v>196.8</v>
      </c>
      <c r="M185" s="12">
        <f>LARGE(F185:K185,1)+LARGE(F185:K185,2)+LARGE(F185:K185,3)+LARGE(F185:K185,4)+L185</f>
        <v>970.09999999999991</v>
      </c>
      <c r="N185" s="14" t="s">
        <v>966</v>
      </c>
    </row>
    <row r="186" spans="1:14" x14ac:dyDescent="0.3">
      <c r="A186" s="35">
        <v>4</v>
      </c>
      <c r="B186" s="4" t="s">
        <v>154</v>
      </c>
      <c r="C186" s="4" t="s">
        <v>98</v>
      </c>
      <c r="D186" s="4">
        <v>2007</v>
      </c>
      <c r="E186" s="8">
        <f>COUNTIF(F186:L186,"&gt;0")</f>
        <v>7</v>
      </c>
      <c r="F186" s="32">
        <f>IF(ISERROR(VLOOKUP($B186&amp;$N186,'1 этап'!$A$13:$I$512,8,FALSE)),0,VLOOKUP($B186&amp;$N186,'1 этап'!$A$13:$I$512,8,FALSE))</f>
        <v>199.6</v>
      </c>
      <c r="G186" s="32">
        <f>IF(ISERROR(VLOOKUP($B186&amp;$N186,'2 этап'!$A$13:$I$512,8,FALSE)),0,VLOOKUP($B186&amp;$N186,'2 этап'!$A$13:$I$512,8,FALSE))</f>
        <v>0.01</v>
      </c>
      <c r="H186" s="32">
        <f>IF(ISERROR(VLOOKUP($B186&amp;$N186,'3 этап'!$A$13:$I$512,8,FALSE)),0,VLOOKUP($B186&amp;$N186,'3 этап'!$A$13:$I$512,8,FALSE))</f>
        <v>200</v>
      </c>
      <c r="I186" s="32">
        <f>IF(ISERROR(VLOOKUP($B186&amp;$N186,'4 этап'!$A$13:$I$512,8,FALSE)),0,VLOOKUP($B186&amp;$N186,'4 этап'!$A$13:$I$512,8,FALSE))</f>
        <v>149.19999999999999</v>
      </c>
      <c r="J186" s="32">
        <f>IF(ISERROR(VLOOKUP($B186&amp;$N186,'5 этап'!$A$13:$I$512,8,FALSE)),0,VLOOKUP($B186&amp;$N186,'5 этап'!$A$13:$I$512,8,FALSE))</f>
        <v>182.8</v>
      </c>
      <c r="K186" s="32">
        <f>IF(ISERROR(VLOOKUP($B186&amp;$N186,'6 этап'!$A$13:$I$512,8,FALSE)),0,VLOOKUP($B186&amp;$N186,'6 этап'!$A$13:$I$512,8,FALSE))</f>
        <v>191.7</v>
      </c>
      <c r="L186" s="32">
        <f>IF(ISERROR(VLOOKUP($B186&amp;$N186,'7 этап'!$A$13:$I$466,8,FALSE)),0,VLOOKUP($B186&amp;$N186,'7 этап'!$A$13:$I$466,8,FALSE))</f>
        <v>158.9</v>
      </c>
      <c r="M186" s="12">
        <f>LARGE(F186:K186,1)+LARGE(F186:K186,2)+LARGE(F186:K186,3)+LARGE(F186:K186,4)+L186</f>
        <v>932.99999999999989</v>
      </c>
      <c r="N186" s="14" t="s">
        <v>966</v>
      </c>
    </row>
    <row r="187" spans="1:14" x14ac:dyDescent="0.3">
      <c r="A187" s="35">
        <v>5</v>
      </c>
      <c r="B187" s="4" t="s">
        <v>126</v>
      </c>
      <c r="C187" s="4" t="s">
        <v>98</v>
      </c>
      <c r="D187" s="4">
        <v>2006</v>
      </c>
      <c r="E187" s="8">
        <f>COUNTIF(F187:L187,"&gt;0")</f>
        <v>5</v>
      </c>
      <c r="F187" s="32">
        <f>IF(ISERROR(VLOOKUP($B187&amp;$N187,'1 этап'!$A$13:$I$512,8,FALSE)),0,VLOOKUP($B187&amp;$N187,'1 этап'!$A$13:$I$512,8,FALSE))</f>
        <v>0</v>
      </c>
      <c r="G187" s="32">
        <f>IF(ISERROR(VLOOKUP($B187&amp;$N187,'2 этап'!$A$13:$I$512,8,FALSE)),0,VLOOKUP($B187&amp;$N187,'2 этап'!$A$13:$I$512,8,FALSE))</f>
        <v>200</v>
      </c>
      <c r="H187" s="32">
        <f>IF(ISERROR(VLOOKUP($B187&amp;$N187,'3 этап'!$A$13:$I$512,8,FALSE)),0,VLOOKUP($B187&amp;$N187,'3 этап'!$A$13:$I$512,8,FALSE))</f>
        <v>0</v>
      </c>
      <c r="I187" s="32">
        <f>IF(ISERROR(VLOOKUP($B187&amp;$N187,'4 этап'!$A$13:$I$512,8,FALSE)),0,VLOOKUP($B187&amp;$N187,'4 этап'!$A$13:$I$512,8,FALSE))</f>
        <v>159.19999999999999</v>
      </c>
      <c r="J187" s="32">
        <f>IF(ISERROR(VLOOKUP($B187&amp;$N187,'5 этап'!$A$13:$I$512,8,FALSE)),0,VLOOKUP($B187&amp;$N187,'5 этап'!$A$13:$I$512,8,FALSE))</f>
        <v>187</v>
      </c>
      <c r="K187" s="32">
        <f>IF(ISERROR(VLOOKUP($B187&amp;$N187,'6 этап'!$A$13:$I$512,8,FALSE)),0,VLOOKUP($B187&amp;$N187,'6 этап'!$A$13:$I$512,8,FALSE))</f>
        <v>177.1</v>
      </c>
      <c r="L187" s="32">
        <f>IF(ISERROR(VLOOKUP($B187&amp;$N187,'7 этап'!$A$13:$I$466,8,FALSE)),0,VLOOKUP($B187&amp;$N187,'7 этап'!$A$13:$I$466,8,FALSE))</f>
        <v>190.8</v>
      </c>
      <c r="M187" s="12">
        <f>LARGE(F187:K187,1)+LARGE(F187:K187,2)+LARGE(F187:K187,3)+LARGE(F187:K187,4)+L187</f>
        <v>914.09999999999991</v>
      </c>
      <c r="N187" s="14" t="s">
        <v>966</v>
      </c>
    </row>
    <row r="188" spans="1:14" x14ac:dyDescent="0.3">
      <c r="A188" s="35">
        <v>6</v>
      </c>
      <c r="B188" s="4" t="s">
        <v>134</v>
      </c>
      <c r="C188" s="4" t="s">
        <v>37</v>
      </c>
      <c r="D188" s="4">
        <v>2007</v>
      </c>
      <c r="E188" s="8">
        <f>COUNTIF(F188:L188,"&gt;0")</f>
        <v>7</v>
      </c>
      <c r="F188" s="32">
        <f>IF(ISERROR(VLOOKUP($B188&amp;$N188,'1 этап'!$A$13:$I$512,8,FALSE)),0,VLOOKUP($B188&amp;$N188,'1 этап'!$A$13:$I$512,8,FALSE))</f>
        <v>0.01</v>
      </c>
      <c r="G188" s="32">
        <f>IF(ISERROR(VLOOKUP($B188&amp;$N188,'2 этап'!$A$13:$I$512,8,FALSE)),0,VLOOKUP($B188&amp;$N188,'2 этап'!$A$13:$I$512,8,FALSE))</f>
        <v>179</v>
      </c>
      <c r="H188" s="32">
        <f>IF(ISERROR(VLOOKUP($B188&amp;$N188,'3 этап'!$A$13:$I$512,8,FALSE)),0,VLOOKUP($B188&amp;$N188,'3 этап'!$A$13:$I$512,8,FALSE))</f>
        <v>186.9</v>
      </c>
      <c r="I188" s="32">
        <f>IF(ISERROR(VLOOKUP($B188&amp;$N188,'4 этап'!$A$13:$I$512,8,FALSE)),0,VLOOKUP($B188&amp;$N188,'4 этап'!$A$13:$I$512,8,FALSE))</f>
        <v>173</v>
      </c>
      <c r="J188" s="32">
        <f>IF(ISERROR(VLOOKUP($B188&amp;$N188,'5 этап'!$A$13:$I$512,8,FALSE)),0,VLOOKUP($B188&amp;$N188,'5 этап'!$A$13:$I$512,8,FALSE))</f>
        <v>187.4</v>
      </c>
      <c r="K188" s="32">
        <f>IF(ISERROR(VLOOKUP($B188&amp;$N188,'6 этап'!$A$13:$I$512,8,FALSE)),0,VLOOKUP($B188&amp;$N188,'6 этап'!$A$13:$I$512,8,FALSE))</f>
        <v>179</v>
      </c>
      <c r="L188" s="32">
        <f>IF(ISERROR(VLOOKUP($B188&amp;$N188,'7 этап'!$A$13:$I$466,8,FALSE)),0,VLOOKUP($B188&amp;$N188,'7 этап'!$A$13:$I$466,8,FALSE))</f>
        <v>178.6</v>
      </c>
      <c r="M188" s="12">
        <f>LARGE(F188:K188,1)+LARGE(F188:K188,2)+LARGE(F188:K188,3)+LARGE(F188:K188,4)+L188</f>
        <v>910.9</v>
      </c>
      <c r="N188" s="14" t="s">
        <v>966</v>
      </c>
    </row>
    <row r="189" spans="1:14" x14ac:dyDescent="0.3">
      <c r="A189" s="35">
        <v>7</v>
      </c>
      <c r="B189" s="16" t="s">
        <v>129</v>
      </c>
      <c r="C189" s="16" t="s">
        <v>37</v>
      </c>
      <c r="D189" s="16">
        <v>2006</v>
      </c>
      <c r="E189" s="8">
        <f>COUNTIF(F189:L189,"&gt;0")</f>
        <v>6</v>
      </c>
      <c r="F189" s="32">
        <f>IF(ISERROR(VLOOKUP($B189&amp;$N189,'1 этап'!$A$13:$I$512,8,FALSE)),0,VLOOKUP($B189&amp;$N189,'1 этап'!$A$13:$I$512,8,FALSE))</f>
        <v>186.6</v>
      </c>
      <c r="G189" s="32">
        <f>IF(ISERROR(VLOOKUP($B189&amp;$N189,'2 этап'!$A$13:$I$512,8,FALSE)),0,VLOOKUP($B189&amp;$N189,'2 этап'!$A$13:$I$512,8,FALSE))</f>
        <v>192.5</v>
      </c>
      <c r="H189" s="32">
        <f>IF(ISERROR(VLOOKUP($B189&amp;$N189,'3 этап'!$A$13:$I$512,8,FALSE)),0,VLOOKUP($B189&amp;$N189,'3 этап'!$A$13:$I$512,8,FALSE))</f>
        <v>174.2</v>
      </c>
      <c r="I189" s="32">
        <f>IF(ISERROR(VLOOKUP($B189&amp;$N189,'4 этап'!$A$13:$I$512,8,FALSE)),0,VLOOKUP($B189&amp;$N189,'4 этап'!$A$13:$I$512,8,FALSE))</f>
        <v>0</v>
      </c>
      <c r="J189" s="32">
        <f>IF(ISERROR(VLOOKUP($B189&amp;$N189,'5 этап'!$A$13:$I$512,8,FALSE)),0,VLOOKUP($B189&amp;$N189,'5 этап'!$A$13:$I$512,8,FALSE))</f>
        <v>171.8</v>
      </c>
      <c r="K189" s="32">
        <f>IF(ISERROR(VLOOKUP($B189&amp;$N189,'6 этап'!$A$13:$I$512,8,FALSE)),0,VLOOKUP($B189&amp;$N189,'6 этап'!$A$13:$I$512,8,FALSE))</f>
        <v>173</v>
      </c>
      <c r="L189" s="32">
        <f>IF(ISERROR(VLOOKUP($B189&amp;$N189,'7 этап'!$A$13:$I$466,8,FALSE)),0,VLOOKUP($B189&amp;$N189,'7 этап'!$A$13:$I$466,8,FALSE))</f>
        <v>177.8</v>
      </c>
      <c r="M189" s="12">
        <f>LARGE(F189:K189,1)+LARGE(F189:K189,2)+LARGE(F189:K189,3)+LARGE(F189:K189,4)+L189</f>
        <v>904.09999999999991</v>
      </c>
      <c r="N189" s="14" t="s">
        <v>966</v>
      </c>
    </row>
    <row r="190" spans="1:14" x14ac:dyDescent="0.3">
      <c r="A190" s="35">
        <v>8</v>
      </c>
      <c r="B190" s="4" t="s">
        <v>128</v>
      </c>
      <c r="C190" s="4" t="s">
        <v>58</v>
      </c>
      <c r="D190" s="4">
        <v>2007</v>
      </c>
      <c r="E190" s="8">
        <f>COUNTIF(F190:L190,"&gt;0")</f>
        <v>7</v>
      </c>
      <c r="F190" s="32">
        <f>IF(ISERROR(VLOOKUP($B190&amp;$N190,'1 этап'!$A$13:$I$512,8,FALSE)),0,VLOOKUP($B190&amp;$N190,'1 этап'!$A$13:$I$512,8,FALSE))</f>
        <v>186.7</v>
      </c>
      <c r="G190" s="32">
        <f>IF(ISERROR(VLOOKUP($B190&amp;$N190,'2 этап'!$A$13:$I$512,8,FALSE)),0,VLOOKUP($B190&amp;$N190,'2 этап'!$A$13:$I$512,8,FALSE))</f>
        <v>192.8</v>
      </c>
      <c r="H190" s="32">
        <f>IF(ISERROR(VLOOKUP($B190&amp;$N190,'3 этап'!$A$13:$I$512,8,FALSE)),0,VLOOKUP($B190&amp;$N190,'3 этап'!$A$13:$I$512,8,FALSE))</f>
        <v>156.6</v>
      </c>
      <c r="I190" s="32">
        <f>IF(ISERROR(VLOOKUP($B190&amp;$N190,'4 этап'!$A$13:$I$512,8,FALSE)),0,VLOOKUP($B190&amp;$N190,'4 этап'!$A$13:$I$512,8,FALSE))</f>
        <v>171.8</v>
      </c>
      <c r="J190" s="32">
        <f>IF(ISERROR(VLOOKUP($B190&amp;$N190,'5 этап'!$A$13:$I$512,8,FALSE)),0,VLOOKUP($B190&amp;$N190,'5 этап'!$A$13:$I$512,8,FALSE))</f>
        <v>200</v>
      </c>
      <c r="K190" s="32">
        <f>IF(ISERROR(VLOOKUP($B190&amp;$N190,'6 этап'!$A$13:$I$512,8,FALSE)),0,VLOOKUP($B190&amp;$N190,'6 этап'!$A$13:$I$512,8,FALSE))</f>
        <v>176.4</v>
      </c>
      <c r="L190" s="32">
        <f>IF(ISERROR(VLOOKUP($B190&amp;$N190,'7 этап'!$A$13:$I$466,8,FALSE)),0,VLOOKUP($B190&amp;$N190,'7 этап'!$A$13:$I$466,8,FALSE))</f>
        <v>135.19999999999999</v>
      </c>
      <c r="M190" s="12">
        <f>LARGE(F190:K190,1)+LARGE(F190:K190,2)+LARGE(F190:K190,3)+LARGE(F190:K190,4)+L190</f>
        <v>891.09999999999991</v>
      </c>
      <c r="N190" s="14" t="s">
        <v>966</v>
      </c>
    </row>
    <row r="191" spans="1:14" x14ac:dyDescent="0.3">
      <c r="A191" s="35">
        <v>9</v>
      </c>
      <c r="B191" s="4" t="s">
        <v>135</v>
      </c>
      <c r="C191" s="4" t="s">
        <v>58</v>
      </c>
      <c r="D191" s="4">
        <v>2007</v>
      </c>
      <c r="E191" s="8">
        <f>COUNTIF(F191:L191,"&gt;0")</f>
        <v>7</v>
      </c>
      <c r="F191" s="32">
        <f>IF(ISERROR(VLOOKUP($B191&amp;$N191,'1 этап'!$A$13:$I$512,8,FALSE)),0,VLOOKUP($B191&amp;$N191,'1 этап'!$A$13:$I$512,8,FALSE))</f>
        <v>182</v>
      </c>
      <c r="G191" s="32">
        <f>IF(ISERROR(VLOOKUP($B191&amp;$N191,'2 этап'!$A$13:$I$512,8,FALSE)),0,VLOOKUP($B191&amp;$N191,'2 этап'!$A$13:$I$512,8,FALSE))</f>
        <v>178.4</v>
      </c>
      <c r="H191" s="32">
        <f>IF(ISERROR(VLOOKUP($B191&amp;$N191,'3 этап'!$A$13:$I$512,8,FALSE)),0,VLOOKUP($B191&amp;$N191,'3 этап'!$A$13:$I$512,8,FALSE))</f>
        <v>184.5</v>
      </c>
      <c r="I191" s="32">
        <f>IF(ISERROR(VLOOKUP($B191&amp;$N191,'4 этап'!$A$13:$I$512,8,FALSE)),0,VLOOKUP($B191&amp;$N191,'4 этап'!$A$13:$I$512,8,FALSE))</f>
        <v>163.19999999999999</v>
      </c>
      <c r="J191" s="32">
        <f>IF(ISERROR(VLOOKUP($B191&amp;$N191,'5 этап'!$A$13:$I$512,8,FALSE)),0,VLOOKUP($B191&amp;$N191,'5 этап'!$A$13:$I$512,8,FALSE))</f>
        <v>171.3</v>
      </c>
      <c r="K191" s="32">
        <f>IF(ISERROR(VLOOKUP($B191&amp;$N191,'6 этап'!$A$13:$I$512,8,FALSE)),0,VLOOKUP($B191&amp;$N191,'6 этап'!$A$13:$I$512,8,FALSE))</f>
        <v>176.9</v>
      </c>
      <c r="L191" s="32">
        <f>IF(ISERROR(VLOOKUP($B191&amp;$N191,'7 этап'!$A$13:$I$466,8,FALSE)),0,VLOOKUP($B191&amp;$N191,'7 этап'!$A$13:$I$466,8,FALSE))</f>
        <v>165.7</v>
      </c>
      <c r="M191" s="12">
        <f>LARGE(F191:K191,1)+LARGE(F191:K191,2)+LARGE(F191:K191,3)+LARGE(F191:K191,4)+L191</f>
        <v>887.5</v>
      </c>
      <c r="N191" s="14" t="s">
        <v>966</v>
      </c>
    </row>
    <row r="192" spans="1:14" x14ac:dyDescent="0.3">
      <c r="A192" s="35">
        <v>10</v>
      </c>
      <c r="B192" s="4" t="s">
        <v>139</v>
      </c>
      <c r="C192" s="4" t="s">
        <v>37</v>
      </c>
      <c r="D192" s="4">
        <v>2007</v>
      </c>
      <c r="E192" s="8">
        <f>COUNTIF(F192:L192,"&gt;0")</f>
        <v>7</v>
      </c>
      <c r="F192" s="32">
        <f>IF(ISERROR(VLOOKUP($B192&amp;$N192,'1 этап'!$A$13:$I$512,8,FALSE)),0,VLOOKUP($B192&amp;$N192,'1 этап'!$A$13:$I$512,8,FALSE))</f>
        <v>93.5</v>
      </c>
      <c r="G192" s="32">
        <f>IF(ISERROR(VLOOKUP($B192&amp;$N192,'2 этап'!$A$13:$I$512,8,FALSE)),0,VLOOKUP($B192&amp;$N192,'2 этап'!$A$13:$I$512,8,FALSE))</f>
        <v>165.9</v>
      </c>
      <c r="H192" s="32">
        <f>IF(ISERROR(VLOOKUP($B192&amp;$N192,'3 этап'!$A$13:$I$512,8,FALSE)),0,VLOOKUP($B192&amp;$N192,'3 этап'!$A$13:$I$512,8,FALSE))</f>
        <v>177.5</v>
      </c>
      <c r="I192" s="32">
        <f>IF(ISERROR(VLOOKUP($B192&amp;$N192,'4 этап'!$A$13:$I$512,8,FALSE)),0,VLOOKUP($B192&amp;$N192,'4 этап'!$A$13:$I$512,8,FALSE))</f>
        <v>0.01</v>
      </c>
      <c r="J192" s="32">
        <f>IF(ISERROR(VLOOKUP($B192&amp;$N192,'5 этап'!$A$13:$I$512,8,FALSE)),0,VLOOKUP($B192&amp;$N192,'5 этап'!$A$13:$I$512,8,FALSE))</f>
        <v>154.30000000000001</v>
      </c>
      <c r="K192" s="32">
        <f>IF(ISERROR(VLOOKUP($B192&amp;$N192,'6 этап'!$A$13:$I$512,8,FALSE)),0,VLOOKUP($B192&amp;$N192,'6 этап'!$A$13:$I$512,8,FALSE))</f>
        <v>157.30000000000001</v>
      </c>
      <c r="L192" s="32">
        <f>IF(ISERROR(VLOOKUP($B192&amp;$N192,'7 этап'!$A$13:$I$466,8,FALSE)),0,VLOOKUP($B192&amp;$N192,'7 этап'!$A$13:$I$466,8,FALSE))</f>
        <v>167.5</v>
      </c>
      <c r="M192" s="12">
        <f>LARGE(F192:K192,1)+LARGE(F192:K192,2)+LARGE(F192:K192,3)+LARGE(F192:K192,4)+L192</f>
        <v>822.5</v>
      </c>
      <c r="N192" s="14" t="s">
        <v>966</v>
      </c>
    </row>
    <row r="193" spans="1:14" x14ac:dyDescent="0.3">
      <c r="A193" s="35">
        <v>11</v>
      </c>
      <c r="B193" s="4" t="s">
        <v>141</v>
      </c>
      <c r="C193" s="4" t="s">
        <v>112</v>
      </c>
      <c r="D193" s="4">
        <v>2007</v>
      </c>
      <c r="E193" s="8">
        <f>COUNTIF(F193:L193,"&gt;0")</f>
        <v>7</v>
      </c>
      <c r="F193" s="32">
        <f>IF(ISERROR(VLOOKUP($B193&amp;$N193,'1 этап'!$A$13:$I$512,8,FALSE)),0,VLOOKUP($B193&amp;$N193,'1 этап'!$A$13:$I$512,8,FALSE))</f>
        <v>135</v>
      </c>
      <c r="G193" s="32">
        <f>IF(ISERROR(VLOOKUP($B193&amp;$N193,'2 этап'!$A$13:$I$512,8,FALSE)),0,VLOOKUP($B193&amp;$N193,'2 этап'!$A$13:$I$512,8,FALSE))</f>
        <v>156.30000000000001</v>
      </c>
      <c r="H193" s="32">
        <f>IF(ISERROR(VLOOKUP($B193&amp;$N193,'3 этап'!$A$13:$I$512,8,FALSE)),0,VLOOKUP($B193&amp;$N193,'3 этап'!$A$13:$I$512,8,FALSE))</f>
        <v>160.6</v>
      </c>
      <c r="I193" s="32">
        <f>IF(ISERROR(VLOOKUP($B193&amp;$N193,'4 этап'!$A$13:$I$512,8,FALSE)),0,VLOOKUP($B193&amp;$N193,'4 этап'!$A$13:$I$512,8,FALSE))</f>
        <v>150.80000000000001</v>
      </c>
      <c r="J193" s="32">
        <f>IF(ISERROR(VLOOKUP($B193&amp;$N193,'5 этап'!$A$13:$I$512,8,FALSE)),0,VLOOKUP($B193&amp;$N193,'5 этап'!$A$13:$I$512,8,FALSE))</f>
        <v>147.9</v>
      </c>
      <c r="K193" s="32">
        <f>IF(ISERROR(VLOOKUP($B193&amp;$N193,'6 этап'!$A$13:$I$512,8,FALSE)),0,VLOOKUP($B193&amp;$N193,'6 этап'!$A$13:$I$512,8,FALSE))</f>
        <v>150.80000000000001</v>
      </c>
      <c r="L193" s="32">
        <f>IF(ISERROR(VLOOKUP($B193&amp;$N193,'7 этап'!$A$13:$I$466,8,FALSE)),0,VLOOKUP($B193&amp;$N193,'7 этап'!$A$13:$I$466,8,FALSE))</f>
        <v>155.6</v>
      </c>
      <c r="M193" s="12">
        <f>LARGE(F193:K193,1)+LARGE(F193:K193,2)+LARGE(F193:K193,3)+LARGE(F193:K193,4)+L193</f>
        <v>774.1</v>
      </c>
      <c r="N193" s="14" t="s">
        <v>966</v>
      </c>
    </row>
    <row r="194" spans="1:14" x14ac:dyDescent="0.3">
      <c r="A194" s="35">
        <v>12</v>
      </c>
      <c r="B194" s="4" t="s">
        <v>140</v>
      </c>
      <c r="C194" s="4" t="s">
        <v>61</v>
      </c>
      <c r="D194" s="4">
        <v>2007</v>
      </c>
      <c r="E194" s="8">
        <f>COUNTIF(F194:L194,"&gt;0")</f>
        <v>6</v>
      </c>
      <c r="F194" s="32">
        <f>IF(ISERROR(VLOOKUP($B194&amp;$N194,'1 этап'!$A$13:$I$512,8,FALSE)),0,VLOOKUP($B194&amp;$N194,'1 этап'!$A$13:$I$512,8,FALSE))</f>
        <v>158.4</v>
      </c>
      <c r="G194" s="32">
        <f>IF(ISERROR(VLOOKUP($B194&amp;$N194,'2 этап'!$A$13:$I$512,8,FALSE)),0,VLOOKUP($B194&amp;$N194,'2 этап'!$A$13:$I$512,8,FALSE))</f>
        <v>160.30000000000001</v>
      </c>
      <c r="H194" s="32">
        <f>IF(ISERROR(VLOOKUP($B194&amp;$N194,'3 этап'!$A$13:$I$512,8,FALSE)),0,VLOOKUP($B194&amp;$N194,'3 этап'!$A$13:$I$512,8,FALSE))</f>
        <v>173.8</v>
      </c>
      <c r="I194" s="32">
        <f>IF(ISERROR(VLOOKUP($B194&amp;$N194,'4 этап'!$A$13:$I$512,8,FALSE)),0,VLOOKUP($B194&amp;$N194,'4 этап'!$A$13:$I$512,8,FALSE))</f>
        <v>105.5</v>
      </c>
      <c r="J194" s="32">
        <f>IF(ISERROR(VLOOKUP($B194&amp;$N194,'5 этап'!$A$13:$I$512,8,FALSE)),0,VLOOKUP($B194&amp;$N194,'5 этап'!$A$13:$I$512,8,FALSE))</f>
        <v>123</v>
      </c>
      <c r="K194" s="32">
        <f>IF(ISERROR(VLOOKUP($B194&amp;$N194,'6 этап'!$A$13:$I$512,8,FALSE)),0,VLOOKUP($B194&amp;$N194,'6 этап'!$A$13:$I$512,8,FALSE))</f>
        <v>0</v>
      </c>
      <c r="L194" s="32">
        <f>IF(ISERROR(VLOOKUP($B194&amp;$N194,'7 этап'!$A$13:$I$466,8,FALSE)),0,VLOOKUP($B194&amp;$N194,'7 этап'!$A$13:$I$466,8,FALSE))</f>
        <v>131.6</v>
      </c>
      <c r="M194" s="12">
        <f>LARGE(F194:K194,1)+LARGE(F194:K194,2)+LARGE(F194:K194,3)+LARGE(F194:K194,4)+L194</f>
        <v>747.1</v>
      </c>
      <c r="N194" s="14" t="s">
        <v>966</v>
      </c>
    </row>
    <row r="195" spans="1:14" x14ac:dyDescent="0.3">
      <c r="A195" s="35">
        <v>13</v>
      </c>
      <c r="B195" s="4" t="s">
        <v>663</v>
      </c>
      <c r="C195" s="4" t="s">
        <v>98</v>
      </c>
      <c r="D195" s="4">
        <v>2006</v>
      </c>
      <c r="E195" s="8">
        <f>COUNTIF(F195:L195,"&gt;0")</f>
        <v>4</v>
      </c>
      <c r="F195" s="32">
        <f>IF(ISERROR(VLOOKUP($B195&amp;$N195,'1 этап'!$A$13:$I$512,8,FALSE)),0,VLOOKUP($B195&amp;$N195,'1 этап'!$A$13:$I$512,8,FALSE))</f>
        <v>0</v>
      </c>
      <c r="G195" s="32">
        <f>IF(ISERROR(VLOOKUP($B195&amp;$N195,'2 этап'!$A$13:$I$512,8,FALSE)),0,VLOOKUP($B195&amp;$N195,'2 этап'!$A$13:$I$512,8,FALSE))</f>
        <v>0</v>
      </c>
      <c r="H195" s="32">
        <f>IF(ISERROR(VLOOKUP($B195&amp;$N195,'3 этап'!$A$13:$I$512,8,FALSE)),0,VLOOKUP($B195&amp;$N195,'3 этап'!$A$13:$I$512,8,FALSE))</f>
        <v>192.7</v>
      </c>
      <c r="I195" s="32">
        <f>IF(ISERROR(VLOOKUP($B195&amp;$N195,'4 этап'!$A$13:$I$512,8,FALSE)),0,VLOOKUP($B195&amp;$N195,'4 этап'!$A$13:$I$512,8,FALSE))</f>
        <v>0</v>
      </c>
      <c r="J195" s="32">
        <f>IF(ISERROR(VLOOKUP($B195&amp;$N195,'5 этап'!$A$13:$I$512,8,FALSE)),0,VLOOKUP($B195&amp;$N195,'5 этап'!$A$13:$I$512,8,FALSE))</f>
        <v>181.4</v>
      </c>
      <c r="K195" s="32">
        <f>IF(ISERROR(VLOOKUP($B195&amp;$N195,'6 этап'!$A$13:$I$512,8,FALSE)),0,VLOOKUP($B195&amp;$N195,'6 этап'!$A$13:$I$512,8,FALSE))</f>
        <v>182</v>
      </c>
      <c r="L195" s="32">
        <f>IF(ISERROR(VLOOKUP($B195&amp;$N195,'7 этап'!$A$13:$I$466,8,FALSE)),0,VLOOKUP($B195&amp;$N195,'7 этап'!$A$13:$I$466,8,FALSE))</f>
        <v>182.4</v>
      </c>
      <c r="M195" s="12">
        <f>LARGE(F195:K195,1)+LARGE(F195:K195,2)+LARGE(F195:K195,3)+LARGE(F195:K195,4)+L195</f>
        <v>738.5</v>
      </c>
      <c r="N195" s="14" t="s">
        <v>966</v>
      </c>
    </row>
    <row r="196" spans="1:14" x14ac:dyDescent="0.3">
      <c r="A196" s="35">
        <v>14</v>
      </c>
      <c r="B196" s="4" t="s">
        <v>151</v>
      </c>
      <c r="C196" s="4" t="s">
        <v>37</v>
      </c>
      <c r="D196" s="4">
        <v>2007</v>
      </c>
      <c r="E196" s="8">
        <f>COUNTIF(F196:L196,"&gt;0")</f>
        <v>5</v>
      </c>
      <c r="F196" s="32">
        <f>IF(ISERROR(VLOOKUP($B196&amp;$N196,'1 этап'!$A$13:$I$512,8,FALSE)),0,VLOOKUP($B196&amp;$N196,'1 этап'!$A$13:$I$512,8,FALSE))</f>
        <v>123.2</v>
      </c>
      <c r="G196" s="32">
        <f>IF(ISERROR(VLOOKUP($B196&amp;$N196,'2 этап'!$A$13:$I$512,8,FALSE)),0,VLOOKUP($B196&amp;$N196,'2 этап'!$A$13:$I$512,8,FALSE))</f>
        <v>123.2</v>
      </c>
      <c r="H196" s="32">
        <f>IF(ISERROR(VLOOKUP($B196&amp;$N196,'3 этап'!$A$13:$I$512,8,FALSE)),0,VLOOKUP($B196&amp;$N196,'3 этап'!$A$13:$I$512,8,FALSE))</f>
        <v>0</v>
      </c>
      <c r="I196" s="32">
        <f>IF(ISERROR(VLOOKUP($B196&amp;$N196,'4 этап'!$A$13:$I$512,8,FALSE)),0,VLOOKUP($B196&amp;$N196,'4 этап'!$A$13:$I$512,8,FALSE))</f>
        <v>0</v>
      </c>
      <c r="J196" s="32">
        <f>IF(ISERROR(VLOOKUP($B196&amp;$N196,'5 этап'!$A$13:$I$512,8,FALSE)),0,VLOOKUP($B196&amp;$N196,'5 этап'!$A$13:$I$512,8,FALSE))</f>
        <v>154.30000000000001</v>
      </c>
      <c r="K196" s="32">
        <f>IF(ISERROR(VLOOKUP($B196&amp;$N196,'6 этап'!$A$13:$I$512,8,FALSE)),0,VLOOKUP($B196&amp;$N196,'6 этап'!$A$13:$I$512,8,FALSE))</f>
        <v>160.69999999999999</v>
      </c>
      <c r="L196" s="32">
        <f>IF(ISERROR(VLOOKUP($B196&amp;$N196,'7 этап'!$A$13:$I$466,8,FALSE)),0,VLOOKUP($B196&amp;$N196,'7 этап'!$A$13:$I$466,8,FALSE))</f>
        <v>171.9</v>
      </c>
      <c r="M196" s="12">
        <f>LARGE(F196:K196,1)+LARGE(F196:K196,2)+LARGE(F196:K196,3)+LARGE(F196:K196,4)+L196</f>
        <v>733.3</v>
      </c>
      <c r="N196" s="14" t="s">
        <v>966</v>
      </c>
    </row>
    <row r="197" spans="1:14" x14ac:dyDescent="0.3">
      <c r="A197" s="35">
        <v>15</v>
      </c>
      <c r="B197" s="4" t="s">
        <v>152</v>
      </c>
      <c r="C197" s="4" t="s">
        <v>94</v>
      </c>
      <c r="D197" s="4">
        <v>2007</v>
      </c>
      <c r="E197" s="8">
        <f>COUNTIF(F197:L197,"&gt;0")</f>
        <v>7</v>
      </c>
      <c r="F197" s="32">
        <f>IF(ISERROR(VLOOKUP($B197&amp;$N197,'1 этап'!$A$13:$I$512,8,FALSE)),0,VLOOKUP($B197&amp;$N197,'1 этап'!$A$13:$I$512,8,FALSE))</f>
        <v>139.69999999999999</v>
      </c>
      <c r="G197" s="32">
        <f>IF(ISERROR(VLOOKUP($B197&amp;$N197,'2 этап'!$A$13:$I$512,8,FALSE)),0,VLOOKUP($B197&amp;$N197,'2 этап'!$A$13:$I$512,8,FALSE))</f>
        <v>123.1</v>
      </c>
      <c r="H197" s="32">
        <f>IF(ISERROR(VLOOKUP($B197&amp;$N197,'3 этап'!$A$13:$I$512,8,FALSE)),0,VLOOKUP($B197&amp;$N197,'3 этап'!$A$13:$I$512,8,FALSE))</f>
        <v>168.1</v>
      </c>
      <c r="I197" s="32">
        <f>IF(ISERROR(VLOOKUP($B197&amp;$N197,'4 этап'!$A$13:$I$512,8,FALSE)),0,VLOOKUP($B197&amp;$N197,'4 этап'!$A$13:$I$512,8,FALSE))</f>
        <v>89</v>
      </c>
      <c r="J197" s="32">
        <f>IF(ISERROR(VLOOKUP($B197&amp;$N197,'5 этап'!$A$13:$I$512,8,FALSE)),0,VLOOKUP($B197&amp;$N197,'5 этап'!$A$13:$I$512,8,FALSE))</f>
        <v>143.6</v>
      </c>
      <c r="K197" s="32">
        <f>IF(ISERROR(VLOOKUP($B197&amp;$N197,'6 этап'!$A$13:$I$512,8,FALSE)),0,VLOOKUP($B197&amp;$N197,'6 этап'!$A$13:$I$512,8,FALSE))</f>
        <v>0.01</v>
      </c>
      <c r="L197" s="32">
        <f>IF(ISERROR(VLOOKUP($B197&amp;$N197,'7 этап'!$A$13:$I$466,8,FALSE)),0,VLOOKUP($B197&amp;$N197,'7 этап'!$A$13:$I$466,8,FALSE))</f>
        <v>156.30000000000001</v>
      </c>
      <c r="M197" s="12">
        <f>LARGE(F197:K197,1)+LARGE(F197:K197,2)+LARGE(F197:K197,3)+LARGE(F197:K197,4)+L197</f>
        <v>730.8</v>
      </c>
      <c r="N197" s="14" t="s">
        <v>966</v>
      </c>
    </row>
    <row r="198" spans="1:14" x14ac:dyDescent="0.3">
      <c r="A198" s="35">
        <v>16</v>
      </c>
      <c r="B198" s="4" t="s">
        <v>131</v>
      </c>
      <c r="C198" s="4" t="s">
        <v>48</v>
      </c>
      <c r="D198" s="4">
        <v>2007</v>
      </c>
      <c r="E198" s="8">
        <f>COUNTIF(F198:L198,"&gt;0")</f>
        <v>5</v>
      </c>
      <c r="F198" s="32">
        <f>IF(ISERROR(VLOOKUP($B198&amp;$N198,'1 этап'!$A$13:$I$512,8,FALSE)),0,VLOOKUP($B198&amp;$N198,'1 этап'!$A$13:$I$512,8,FALSE))</f>
        <v>154.80000000000001</v>
      </c>
      <c r="G198" s="32">
        <f>IF(ISERROR(VLOOKUP($B198&amp;$N198,'2 этап'!$A$13:$I$512,8,FALSE)),0,VLOOKUP($B198&amp;$N198,'2 этап'!$A$13:$I$512,8,FALSE))</f>
        <v>186.4</v>
      </c>
      <c r="H198" s="32">
        <f>IF(ISERROR(VLOOKUP($B198&amp;$N198,'3 этап'!$A$13:$I$512,8,FALSE)),0,VLOOKUP($B198&amp;$N198,'3 этап'!$A$13:$I$512,8,FALSE))</f>
        <v>0</v>
      </c>
      <c r="I198" s="32">
        <f>IF(ISERROR(VLOOKUP($B198&amp;$N198,'4 этап'!$A$13:$I$512,8,FALSE)),0,VLOOKUP($B198&amp;$N198,'4 этап'!$A$13:$I$512,8,FALSE))</f>
        <v>174.4</v>
      </c>
      <c r="J198" s="32">
        <f>IF(ISERROR(VLOOKUP($B198&amp;$N198,'5 этап'!$A$13:$I$512,8,FALSE)),0,VLOOKUP($B198&amp;$N198,'5 этап'!$A$13:$I$512,8,FALSE))</f>
        <v>191.6</v>
      </c>
      <c r="K198" s="32">
        <f>IF(ISERROR(VLOOKUP($B198&amp;$N198,'6 этап'!$A$13:$I$512,8,FALSE)),0,VLOOKUP($B198&amp;$N198,'6 этап'!$A$13:$I$512,8,FALSE))</f>
        <v>177.3</v>
      </c>
      <c r="L198" s="32">
        <f>IF(ISERROR(VLOOKUP($B198&amp;$N198,'7 этап'!$A$13:$I$466,8,FALSE)),0,VLOOKUP($B198&amp;$N198,'7 этап'!$A$13:$I$466,8,FALSE))</f>
        <v>0</v>
      </c>
      <c r="M198" s="12">
        <f>LARGE(F198:K198,1)+LARGE(F198:K198,2)+LARGE(F198:K198,3)+LARGE(F198:K198,4)+L198</f>
        <v>729.69999999999993</v>
      </c>
      <c r="N198" s="14" t="s">
        <v>966</v>
      </c>
    </row>
    <row r="199" spans="1:14" x14ac:dyDescent="0.3">
      <c r="A199" s="35">
        <v>17</v>
      </c>
      <c r="B199" s="4" t="s">
        <v>136</v>
      </c>
      <c r="C199" s="4" t="s">
        <v>48</v>
      </c>
      <c r="D199" s="4">
        <v>2007</v>
      </c>
      <c r="E199" s="8">
        <f>COUNTIF(F199:L199,"&gt;0")</f>
        <v>6</v>
      </c>
      <c r="F199" s="32">
        <f>IF(ISERROR(VLOOKUP($B199&amp;$N199,'1 этап'!$A$13:$I$512,8,FALSE)),0,VLOOKUP($B199&amp;$N199,'1 этап'!$A$13:$I$512,8,FALSE))</f>
        <v>129.5</v>
      </c>
      <c r="G199" s="32">
        <f>IF(ISERROR(VLOOKUP($B199&amp;$N199,'2 этап'!$A$13:$I$512,8,FALSE)),0,VLOOKUP($B199&amp;$N199,'2 этап'!$A$13:$I$512,8,FALSE))</f>
        <v>177.6</v>
      </c>
      <c r="H199" s="32">
        <f>IF(ISERROR(VLOOKUP($B199&amp;$N199,'3 этап'!$A$13:$I$512,8,FALSE)),0,VLOOKUP($B199&amp;$N199,'3 этап'!$A$13:$I$512,8,FALSE))</f>
        <v>190.6</v>
      </c>
      <c r="I199" s="32">
        <f>IF(ISERROR(VLOOKUP($B199&amp;$N199,'4 этап'!$A$13:$I$512,8,FALSE)),0,VLOOKUP($B199&amp;$N199,'4 этап'!$A$13:$I$512,8,FALSE))</f>
        <v>139.80000000000001</v>
      </c>
      <c r="J199" s="32">
        <f>IF(ISERROR(VLOOKUP($B199&amp;$N199,'5 этап'!$A$13:$I$512,8,FALSE)),0,VLOOKUP($B199&amp;$N199,'5 этап'!$A$13:$I$512,8,FALSE))</f>
        <v>170</v>
      </c>
      <c r="K199" s="32">
        <f>IF(ISERROR(VLOOKUP($B199&amp;$N199,'6 этап'!$A$13:$I$512,8,FALSE)),0,VLOOKUP($B199&amp;$N199,'6 этап'!$A$13:$I$512,8,FALSE))</f>
        <v>188.8</v>
      </c>
      <c r="L199" s="32">
        <f>IF(ISERROR(VLOOKUP($B199&amp;$N199,'7 этап'!$A$13:$I$466,8,FALSE)),0,VLOOKUP($B199&amp;$N199,'7 этап'!$A$13:$I$466,8,FALSE))</f>
        <v>0</v>
      </c>
      <c r="M199" s="12">
        <f>LARGE(F199:K199,1)+LARGE(F199:K199,2)+LARGE(F199:K199,3)+LARGE(F199:K199,4)+L199</f>
        <v>727</v>
      </c>
      <c r="N199" s="14" t="s">
        <v>966</v>
      </c>
    </row>
    <row r="200" spans="1:14" x14ac:dyDescent="0.3">
      <c r="A200" s="35">
        <v>18</v>
      </c>
      <c r="B200" s="4" t="s">
        <v>148</v>
      </c>
      <c r="C200" s="4" t="s">
        <v>149</v>
      </c>
      <c r="D200" s="4">
        <v>2007</v>
      </c>
      <c r="E200" s="8">
        <f>COUNTIF(F200:L200,"&gt;0")</f>
        <v>6</v>
      </c>
      <c r="F200" s="32">
        <f>IF(ISERROR(VLOOKUP($B200&amp;$N200,'1 этап'!$A$13:$I$512,8,FALSE)),0,VLOOKUP($B200&amp;$N200,'1 этап'!$A$13:$I$512,8,FALSE))</f>
        <v>113.2</v>
      </c>
      <c r="G200" s="32">
        <f>IF(ISERROR(VLOOKUP($B200&amp;$N200,'2 этап'!$A$13:$I$512,8,FALSE)),0,VLOOKUP($B200&amp;$N200,'2 этап'!$A$13:$I$512,8,FALSE))</f>
        <v>129.9</v>
      </c>
      <c r="H200" s="32">
        <f>IF(ISERROR(VLOOKUP($B200&amp;$N200,'3 этап'!$A$13:$I$512,8,FALSE)),0,VLOOKUP($B200&amp;$N200,'3 этап'!$A$13:$I$512,8,FALSE))</f>
        <v>121.2</v>
      </c>
      <c r="I200" s="32">
        <f>IF(ISERROR(VLOOKUP($B200&amp;$N200,'4 этап'!$A$13:$I$512,8,FALSE)),0,VLOOKUP($B200&amp;$N200,'4 этап'!$A$13:$I$512,8,FALSE))</f>
        <v>0</v>
      </c>
      <c r="J200" s="32">
        <f>IF(ISERROR(VLOOKUP($B200&amp;$N200,'5 этап'!$A$13:$I$512,8,FALSE)),0,VLOOKUP($B200&amp;$N200,'5 этап'!$A$13:$I$512,8,FALSE))</f>
        <v>175.8</v>
      </c>
      <c r="K200" s="32">
        <f>IF(ISERROR(VLOOKUP($B200&amp;$N200,'6 этап'!$A$13:$I$512,8,FALSE)),0,VLOOKUP($B200&amp;$N200,'6 этап'!$A$13:$I$512,8,FALSE))</f>
        <v>0.01</v>
      </c>
      <c r="L200" s="32">
        <f>IF(ISERROR(VLOOKUP($B200&amp;$N200,'7 этап'!$A$13:$I$466,8,FALSE)),0,VLOOKUP($B200&amp;$N200,'7 этап'!$A$13:$I$466,8,FALSE))</f>
        <v>173.2</v>
      </c>
      <c r="M200" s="12">
        <f>LARGE(F200:K200,1)+LARGE(F200:K200,2)+LARGE(F200:K200,3)+LARGE(F200:K200,4)+L200</f>
        <v>713.3</v>
      </c>
      <c r="N200" s="14" t="s">
        <v>966</v>
      </c>
    </row>
    <row r="201" spans="1:14" x14ac:dyDescent="0.3">
      <c r="A201" s="35">
        <v>19</v>
      </c>
      <c r="B201" s="4" t="s">
        <v>133</v>
      </c>
      <c r="C201" s="4" t="s">
        <v>37</v>
      </c>
      <c r="D201" s="4">
        <v>2007</v>
      </c>
      <c r="E201" s="8">
        <f>COUNTIF(F201:L201,"&gt;0")</f>
        <v>4</v>
      </c>
      <c r="F201" s="32">
        <f>IF(ISERROR(VLOOKUP($B201&amp;$N201,'1 этап'!$A$13:$I$512,8,FALSE)),0,VLOOKUP($B201&amp;$N201,'1 этап'!$A$13:$I$512,8,FALSE))</f>
        <v>172.7</v>
      </c>
      <c r="G201" s="32">
        <f>IF(ISERROR(VLOOKUP($B201&amp;$N201,'2 этап'!$A$13:$I$512,8,FALSE)),0,VLOOKUP($B201&amp;$N201,'2 этап'!$A$13:$I$512,8,FALSE))</f>
        <v>183.5</v>
      </c>
      <c r="H201" s="32">
        <f>IF(ISERROR(VLOOKUP($B201&amp;$N201,'3 этап'!$A$13:$I$512,8,FALSE)),0,VLOOKUP($B201&amp;$N201,'3 этап'!$A$13:$I$512,8,FALSE))</f>
        <v>182.6</v>
      </c>
      <c r="I201" s="32">
        <f>IF(ISERROR(VLOOKUP($B201&amp;$N201,'4 этап'!$A$13:$I$512,8,FALSE)),0,VLOOKUP($B201&amp;$N201,'4 этап'!$A$13:$I$512,8,FALSE))</f>
        <v>171.6</v>
      </c>
      <c r="J201" s="32">
        <f>IF(ISERROR(VLOOKUP($B201&amp;$N201,'5 этап'!$A$13:$I$512,8,FALSE)),0,VLOOKUP($B201&amp;$N201,'5 этап'!$A$13:$I$512,8,FALSE))</f>
        <v>0</v>
      </c>
      <c r="K201" s="32">
        <f>IF(ISERROR(VLOOKUP($B201&amp;$N201,'6 этап'!$A$13:$I$512,8,FALSE)),0,VLOOKUP($B201&amp;$N201,'6 этап'!$A$13:$I$512,8,FALSE))</f>
        <v>0</v>
      </c>
      <c r="L201" s="32">
        <f>IF(ISERROR(VLOOKUP($B201&amp;$N201,'7 этап'!$A$13:$I$466,8,FALSE)),0,VLOOKUP($B201&amp;$N201,'7 этап'!$A$13:$I$466,8,FALSE))</f>
        <v>0</v>
      </c>
      <c r="M201" s="12">
        <f>LARGE(F201:K201,1)+LARGE(F201:K201,2)+LARGE(F201:K201,3)+LARGE(F201:K201,4)+L201</f>
        <v>710.4</v>
      </c>
      <c r="N201" s="14" t="s">
        <v>966</v>
      </c>
    </row>
    <row r="202" spans="1:14" x14ac:dyDescent="0.3">
      <c r="A202" s="35">
        <v>20</v>
      </c>
      <c r="B202" s="4" t="s">
        <v>132</v>
      </c>
      <c r="C202" s="4" t="s">
        <v>48</v>
      </c>
      <c r="D202" s="4">
        <v>2007</v>
      </c>
      <c r="E202" s="8">
        <f>COUNTIF(F202:L202,"&gt;0")</f>
        <v>4</v>
      </c>
      <c r="F202" s="32">
        <f>IF(ISERROR(VLOOKUP($B202&amp;$N202,'1 этап'!$A$13:$I$512,8,FALSE)),0,VLOOKUP($B202&amp;$N202,'1 этап'!$A$13:$I$512,8,FALSE))</f>
        <v>119.4</v>
      </c>
      <c r="G202" s="32">
        <f>IF(ISERROR(VLOOKUP($B202&amp;$N202,'2 этап'!$A$13:$I$512,8,FALSE)),0,VLOOKUP($B202&amp;$N202,'2 этап'!$A$13:$I$512,8,FALSE))</f>
        <v>185.8</v>
      </c>
      <c r="H202" s="32">
        <f>IF(ISERROR(VLOOKUP($B202&amp;$N202,'3 этап'!$A$13:$I$512,8,FALSE)),0,VLOOKUP($B202&amp;$N202,'3 этап'!$A$13:$I$512,8,FALSE))</f>
        <v>0</v>
      </c>
      <c r="I202" s="32">
        <f>IF(ISERROR(VLOOKUP($B202&amp;$N202,'4 этап'!$A$13:$I$512,8,FALSE)),0,VLOOKUP($B202&amp;$N202,'4 этап'!$A$13:$I$512,8,FALSE))</f>
        <v>158.6</v>
      </c>
      <c r="J202" s="32">
        <f>IF(ISERROR(VLOOKUP($B202&amp;$N202,'5 этап'!$A$13:$I$512,8,FALSE)),0,VLOOKUP($B202&amp;$N202,'5 этап'!$A$13:$I$512,8,FALSE))</f>
        <v>183.8</v>
      </c>
      <c r="K202" s="32">
        <f>IF(ISERROR(VLOOKUP($B202&amp;$N202,'6 этап'!$A$13:$I$512,8,FALSE)),0,VLOOKUP($B202&amp;$N202,'6 этап'!$A$13:$I$512,8,FALSE))</f>
        <v>0</v>
      </c>
      <c r="L202" s="32">
        <f>IF(ISERROR(VLOOKUP($B202&amp;$N202,'7 этап'!$A$13:$I$466,8,FALSE)),0,VLOOKUP($B202&amp;$N202,'7 этап'!$A$13:$I$466,8,FALSE))</f>
        <v>0</v>
      </c>
      <c r="M202" s="12">
        <f>LARGE(F202:K202,1)+LARGE(F202:K202,2)+LARGE(F202:K202,3)+LARGE(F202:K202,4)+L202</f>
        <v>647.6</v>
      </c>
      <c r="N202" s="14" t="s">
        <v>966</v>
      </c>
    </row>
    <row r="203" spans="1:14" x14ac:dyDescent="0.3">
      <c r="A203" s="35">
        <v>21</v>
      </c>
      <c r="B203" s="4" t="s">
        <v>145</v>
      </c>
      <c r="C203" s="4" t="s">
        <v>112</v>
      </c>
      <c r="D203" s="4">
        <v>2007</v>
      </c>
      <c r="E203" s="8">
        <f>COUNTIF(F203:L203,"&gt;0")</f>
        <v>4</v>
      </c>
      <c r="F203" s="32">
        <f>IF(ISERROR(VLOOKUP($B203&amp;$N203,'1 этап'!$A$13:$I$512,8,FALSE)),0,VLOOKUP($B203&amp;$N203,'1 этап'!$A$13:$I$512,8,FALSE))</f>
        <v>0</v>
      </c>
      <c r="G203" s="32">
        <f>IF(ISERROR(VLOOKUP($B203&amp;$N203,'2 этап'!$A$13:$I$512,8,FALSE)),0,VLOOKUP($B203&amp;$N203,'2 этап'!$A$13:$I$512,8,FALSE))</f>
        <v>139.9</v>
      </c>
      <c r="H203" s="32">
        <f>IF(ISERROR(VLOOKUP($B203&amp;$N203,'3 этап'!$A$13:$I$512,8,FALSE)),0,VLOOKUP($B203&amp;$N203,'3 этап'!$A$13:$I$512,8,FALSE))</f>
        <v>152</v>
      </c>
      <c r="I203" s="32">
        <f>IF(ISERROR(VLOOKUP($B203&amp;$N203,'4 этап'!$A$13:$I$512,8,FALSE)),0,VLOOKUP($B203&amp;$N203,'4 этап'!$A$13:$I$512,8,FALSE))</f>
        <v>125.8</v>
      </c>
      <c r="J203" s="32">
        <f>IF(ISERROR(VLOOKUP($B203&amp;$N203,'5 этап'!$A$13:$I$512,8,FALSE)),0,VLOOKUP($B203&amp;$N203,'5 этап'!$A$13:$I$512,8,FALSE))</f>
        <v>0</v>
      </c>
      <c r="K203" s="32">
        <f>IF(ISERROR(VLOOKUP($B203&amp;$N203,'6 этап'!$A$13:$I$512,8,FALSE)),0,VLOOKUP($B203&amp;$N203,'6 этап'!$A$13:$I$512,8,FALSE))</f>
        <v>0</v>
      </c>
      <c r="L203" s="32">
        <f>IF(ISERROR(VLOOKUP($B203&amp;$N203,'7 этап'!$A$13:$I$466,8,FALSE)),0,VLOOKUP($B203&amp;$N203,'7 этап'!$A$13:$I$466,8,FALSE))</f>
        <v>141.80000000000001</v>
      </c>
      <c r="M203" s="12">
        <f>LARGE(F203:K203,1)+LARGE(F203:K203,2)+LARGE(F203:K203,3)+LARGE(F203:K203,4)+L203</f>
        <v>559.5</v>
      </c>
      <c r="N203" s="14" t="s">
        <v>966</v>
      </c>
    </row>
    <row r="204" spans="1:14" x14ac:dyDescent="0.3">
      <c r="A204" s="35">
        <v>22</v>
      </c>
      <c r="B204" s="4" t="s">
        <v>130</v>
      </c>
      <c r="C204" s="4" t="s">
        <v>48</v>
      </c>
      <c r="D204" s="4">
        <v>2006</v>
      </c>
      <c r="E204" s="8">
        <f>COUNTIF(F204:L204,"&gt;0")</f>
        <v>3</v>
      </c>
      <c r="F204" s="32">
        <f>IF(ISERROR(VLOOKUP($B204&amp;$N204,'1 этап'!$A$13:$I$512,8,FALSE)),0,VLOOKUP($B204&amp;$N204,'1 этап'!$A$13:$I$512,8,FALSE))</f>
        <v>0</v>
      </c>
      <c r="G204" s="32">
        <f>IF(ISERROR(VLOOKUP($B204&amp;$N204,'2 этап'!$A$13:$I$512,8,FALSE)),0,VLOOKUP($B204&amp;$N204,'2 этап'!$A$13:$I$512,8,FALSE))</f>
        <v>192</v>
      </c>
      <c r="H204" s="32">
        <f>IF(ISERROR(VLOOKUP($B204&amp;$N204,'3 этап'!$A$13:$I$512,8,FALSE)),0,VLOOKUP($B204&amp;$N204,'3 этап'!$A$13:$I$512,8,FALSE))</f>
        <v>0</v>
      </c>
      <c r="I204" s="32">
        <f>IF(ISERROR(VLOOKUP($B204&amp;$N204,'4 этап'!$A$13:$I$512,8,FALSE)),0,VLOOKUP($B204&amp;$N204,'4 этап'!$A$13:$I$512,8,FALSE))</f>
        <v>183.5</v>
      </c>
      <c r="J204" s="32">
        <f>IF(ISERROR(VLOOKUP($B204&amp;$N204,'5 этап'!$A$13:$I$512,8,FALSE)),0,VLOOKUP($B204&amp;$N204,'5 этап'!$A$13:$I$512,8,FALSE))</f>
        <v>0</v>
      </c>
      <c r="K204" s="32">
        <f>IF(ISERROR(VLOOKUP($B204&amp;$N204,'6 этап'!$A$13:$I$512,8,FALSE)),0,VLOOKUP($B204&amp;$N204,'6 этап'!$A$13:$I$512,8,FALSE))</f>
        <v>183.4</v>
      </c>
      <c r="L204" s="32">
        <f>IF(ISERROR(VLOOKUP($B204&amp;$N204,'7 этап'!$A$13:$I$466,8,FALSE)),0,VLOOKUP($B204&amp;$N204,'7 этап'!$A$13:$I$466,8,FALSE))</f>
        <v>0</v>
      </c>
      <c r="M204" s="12">
        <f>LARGE(F204:K204,1)+LARGE(F204:K204,2)+LARGE(F204:K204,3)+LARGE(F204:K204,4)+L204</f>
        <v>558.9</v>
      </c>
      <c r="N204" s="14" t="s">
        <v>966</v>
      </c>
    </row>
    <row r="205" spans="1:14" x14ac:dyDescent="0.3">
      <c r="A205" s="35">
        <v>23</v>
      </c>
      <c r="B205" s="4" t="s">
        <v>153</v>
      </c>
      <c r="C205" s="4" t="s">
        <v>48</v>
      </c>
      <c r="D205" s="4">
        <v>2006</v>
      </c>
      <c r="E205" s="8">
        <f>COUNTIF(F205:L205,"&gt;0")</f>
        <v>4</v>
      </c>
      <c r="F205" s="32">
        <f>IF(ISERROR(VLOOKUP($B205&amp;$N205,'1 этап'!$A$13:$I$512,8,FALSE)),0,VLOOKUP($B205&amp;$N205,'1 этап'!$A$13:$I$512,8,FALSE))</f>
        <v>131.69999999999999</v>
      </c>
      <c r="G205" s="32">
        <f>IF(ISERROR(VLOOKUP($B205&amp;$N205,'2 этап'!$A$13:$I$512,8,FALSE)),0,VLOOKUP($B205&amp;$N205,'2 этап'!$A$13:$I$512,8,FALSE))</f>
        <v>110.9</v>
      </c>
      <c r="H205" s="32">
        <f>IF(ISERROR(VLOOKUP($B205&amp;$N205,'3 этап'!$A$13:$I$512,8,FALSE)),0,VLOOKUP($B205&amp;$N205,'3 этап'!$A$13:$I$512,8,FALSE))</f>
        <v>158.69999999999999</v>
      </c>
      <c r="I205" s="32">
        <f>IF(ISERROR(VLOOKUP($B205&amp;$N205,'4 этап'!$A$13:$I$512,8,FALSE)),0,VLOOKUP($B205&amp;$N205,'4 этап'!$A$13:$I$512,8,FALSE))</f>
        <v>0</v>
      </c>
      <c r="J205" s="32">
        <f>IF(ISERROR(VLOOKUP($B205&amp;$N205,'5 этап'!$A$13:$I$512,8,FALSE)),0,VLOOKUP($B205&amp;$N205,'5 этап'!$A$13:$I$512,8,FALSE))</f>
        <v>141.19999999999999</v>
      </c>
      <c r="K205" s="32">
        <f>IF(ISERROR(VLOOKUP($B205&amp;$N205,'6 этап'!$A$13:$I$512,8,FALSE)),0,VLOOKUP($B205&amp;$N205,'6 этап'!$A$13:$I$512,8,FALSE))</f>
        <v>0</v>
      </c>
      <c r="L205" s="32">
        <f>IF(ISERROR(VLOOKUP($B205&amp;$N205,'7 этап'!$A$13:$I$466,8,FALSE)),0,VLOOKUP($B205&amp;$N205,'7 этап'!$A$13:$I$466,8,FALSE))</f>
        <v>0</v>
      </c>
      <c r="M205" s="12">
        <f>LARGE(F205:K205,1)+LARGE(F205:K205,2)+LARGE(F205:K205,3)+LARGE(F205:K205,4)+L205</f>
        <v>542.5</v>
      </c>
      <c r="N205" s="14" t="s">
        <v>966</v>
      </c>
    </row>
    <row r="206" spans="1:14" x14ac:dyDescent="0.3">
      <c r="A206" s="35">
        <v>24</v>
      </c>
      <c r="B206" s="4" t="s">
        <v>460</v>
      </c>
      <c r="C206" s="4" t="s">
        <v>42</v>
      </c>
      <c r="D206" s="4">
        <v>2006</v>
      </c>
      <c r="E206" s="8">
        <f>COUNTIF(F206:L206,"&gt;0")</f>
        <v>3</v>
      </c>
      <c r="F206" s="32">
        <f>IF(ISERROR(VLOOKUP($B206&amp;$N206,'1 этап'!$A$13:$I$512,8,FALSE)),0,VLOOKUP($B206&amp;$N206,'1 этап'!$A$13:$I$512,8,FALSE))</f>
        <v>171.9</v>
      </c>
      <c r="G206" s="32">
        <f>IF(ISERROR(VLOOKUP($B206&amp;$N206,'2 этап'!$A$13:$I$512,8,FALSE)),0,VLOOKUP($B206&amp;$N206,'2 этап'!$A$13:$I$512,8,FALSE))</f>
        <v>0</v>
      </c>
      <c r="H206" s="32">
        <f>IF(ISERROR(VLOOKUP($B206&amp;$N206,'3 этап'!$A$13:$I$512,8,FALSE)),0,VLOOKUP($B206&amp;$N206,'3 этап'!$A$13:$I$512,8,FALSE))</f>
        <v>0</v>
      </c>
      <c r="I206" s="32">
        <f>IF(ISERROR(VLOOKUP($B206&amp;$N206,'4 этап'!$A$13:$I$512,8,FALSE)),0,VLOOKUP($B206&amp;$N206,'4 этап'!$A$13:$I$512,8,FALSE))</f>
        <v>143.1</v>
      </c>
      <c r="J206" s="32">
        <f>IF(ISERROR(VLOOKUP($B206&amp;$N206,'5 этап'!$A$13:$I$512,8,FALSE)),0,VLOOKUP($B206&amp;$N206,'5 этап'!$A$13:$I$512,8,FALSE))</f>
        <v>0</v>
      </c>
      <c r="K206" s="32">
        <f>IF(ISERROR(VLOOKUP($B206&amp;$N206,'6 этап'!$A$13:$I$512,8,FALSE)),0,VLOOKUP($B206&amp;$N206,'6 этап'!$A$13:$I$512,8,FALSE))</f>
        <v>184.1</v>
      </c>
      <c r="L206" s="32">
        <f>IF(ISERROR(VLOOKUP($B206&amp;$N206,'7 этап'!$A$13:$I$466,8,FALSE)),0,VLOOKUP($B206&amp;$N206,'7 этап'!$A$13:$I$466,8,FALSE))</f>
        <v>0</v>
      </c>
      <c r="M206" s="12">
        <f>LARGE(F206:K206,1)+LARGE(F206:K206,2)+LARGE(F206:K206,3)+LARGE(F206:K206,4)+L206</f>
        <v>499.1</v>
      </c>
      <c r="N206" s="14" t="s">
        <v>966</v>
      </c>
    </row>
    <row r="207" spans="1:14" x14ac:dyDescent="0.3">
      <c r="A207" s="35">
        <v>25</v>
      </c>
      <c r="B207" s="4" t="s">
        <v>146</v>
      </c>
      <c r="C207" s="4" t="s">
        <v>48</v>
      </c>
      <c r="D207" s="4">
        <v>2006</v>
      </c>
      <c r="E207" s="8">
        <f>COUNTIF(F207:L207,"&gt;0")</f>
        <v>4</v>
      </c>
      <c r="F207" s="32">
        <f>IF(ISERROR(VLOOKUP($B207&amp;$N207,'1 этап'!$A$13:$I$512,8,FALSE)),0,VLOOKUP($B207&amp;$N207,'1 этап'!$A$13:$I$512,8,FALSE))</f>
        <v>0</v>
      </c>
      <c r="G207" s="32">
        <f>IF(ISERROR(VLOOKUP($B207&amp;$N207,'2 этап'!$A$13:$I$512,8,FALSE)),0,VLOOKUP($B207&amp;$N207,'2 этап'!$A$13:$I$512,8,FALSE))</f>
        <v>137.1</v>
      </c>
      <c r="H207" s="32">
        <f>IF(ISERROR(VLOOKUP($B207&amp;$N207,'3 этап'!$A$13:$I$512,8,FALSE)),0,VLOOKUP($B207&amp;$N207,'3 этап'!$A$13:$I$512,8,FALSE))</f>
        <v>126</v>
      </c>
      <c r="I207" s="32">
        <f>IF(ISERROR(VLOOKUP($B207&amp;$N207,'4 этап'!$A$13:$I$512,8,FALSE)),0,VLOOKUP($B207&amp;$N207,'4 этап'!$A$13:$I$512,8,FALSE))</f>
        <v>80.5</v>
      </c>
      <c r="J207" s="32">
        <f>IF(ISERROR(VLOOKUP($B207&amp;$N207,'5 этап'!$A$13:$I$512,8,FALSE)),0,VLOOKUP($B207&amp;$N207,'5 этап'!$A$13:$I$512,8,FALSE))</f>
        <v>147.9</v>
      </c>
      <c r="K207" s="32">
        <f>IF(ISERROR(VLOOKUP($B207&amp;$N207,'6 этап'!$A$13:$I$512,8,FALSE)),0,VLOOKUP($B207&amp;$N207,'6 этап'!$A$13:$I$512,8,FALSE))</f>
        <v>0</v>
      </c>
      <c r="L207" s="32">
        <f>IF(ISERROR(VLOOKUP($B207&amp;$N207,'7 этап'!$A$13:$I$466,8,FALSE)),0,VLOOKUP($B207&amp;$N207,'7 этап'!$A$13:$I$466,8,FALSE))</f>
        <v>0</v>
      </c>
      <c r="M207" s="12">
        <f>LARGE(F207:K207,1)+LARGE(F207:K207,2)+LARGE(F207:K207,3)+LARGE(F207:K207,4)+L207</f>
        <v>491.5</v>
      </c>
      <c r="N207" s="14" t="s">
        <v>966</v>
      </c>
    </row>
    <row r="208" spans="1:14" x14ac:dyDescent="0.3">
      <c r="A208" s="35">
        <v>26</v>
      </c>
      <c r="B208" s="4" t="s">
        <v>462</v>
      </c>
      <c r="C208" s="4" t="s">
        <v>94</v>
      </c>
      <c r="D208" s="4">
        <v>2007</v>
      </c>
      <c r="E208" s="8">
        <f>COUNTIF(F208:L208,"&gt;0")</f>
        <v>3</v>
      </c>
      <c r="F208" s="32">
        <f>IF(ISERROR(VLOOKUP($B208&amp;$N208,'1 этап'!$A$13:$I$512,8,FALSE)),0,VLOOKUP($B208&amp;$N208,'1 этап'!$A$13:$I$512,8,FALSE))</f>
        <v>138.69999999999999</v>
      </c>
      <c r="G208" s="32">
        <f>IF(ISERROR(VLOOKUP($B208&amp;$N208,'2 этап'!$A$13:$I$512,8,FALSE)),0,VLOOKUP($B208&amp;$N208,'2 этап'!$A$13:$I$512,8,FALSE))</f>
        <v>0</v>
      </c>
      <c r="H208" s="32">
        <f>IF(ISERROR(VLOOKUP($B208&amp;$N208,'3 этап'!$A$13:$I$512,8,FALSE)),0,VLOOKUP($B208&amp;$N208,'3 этап'!$A$13:$I$512,8,FALSE))</f>
        <v>0</v>
      </c>
      <c r="I208" s="32">
        <f>IF(ISERROR(VLOOKUP($B208&amp;$N208,'4 этап'!$A$13:$I$512,8,FALSE)),0,VLOOKUP($B208&amp;$N208,'4 этап'!$A$13:$I$512,8,FALSE))</f>
        <v>163.4</v>
      </c>
      <c r="J208" s="32">
        <f>IF(ISERROR(VLOOKUP($B208&amp;$N208,'5 этап'!$A$13:$I$512,8,FALSE)),0,VLOOKUP($B208&amp;$N208,'5 этап'!$A$13:$I$512,8,FALSE))</f>
        <v>175.4</v>
      </c>
      <c r="K208" s="32">
        <f>IF(ISERROR(VLOOKUP($B208&amp;$N208,'6 этап'!$A$13:$I$512,8,FALSE)),0,VLOOKUP($B208&amp;$N208,'6 этап'!$A$13:$I$512,8,FALSE))</f>
        <v>0</v>
      </c>
      <c r="L208" s="32">
        <f>IF(ISERROR(VLOOKUP($B208&amp;$N208,'7 этап'!$A$13:$I$466,8,FALSE)),0,VLOOKUP($B208&amp;$N208,'7 этап'!$A$13:$I$466,8,FALSE))</f>
        <v>0</v>
      </c>
      <c r="M208" s="12">
        <f>LARGE(F208:K208,1)+LARGE(F208:K208,2)+LARGE(F208:K208,3)+LARGE(F208:K208,4)+L208</f>
        <v>477.5</v>
      </c>
      <c r="N208" s="14" t="s">
        <v>966</v>
      </c>
    </row>
    <row r="209" spans="1:14" x14ac:dyDescent="0.3">
      <c r="A209" s="35">
        <v>27</v>
      </c>
      <c r="B209" s="4" t="s">
        <v>142</v>
      </c>
      <c r="C209" s="4" t="s">
        <v>143</v>
      </c>
      <c r="D209" s="4">
        <v>2007</v>
      </c>
      <c r="E209" s="8">
        <f>COUNTIF(F209:L209,"&gt;0")</f>
        <v>3</v>
      </c>
      <c r="F209" s="32">
        <f>IF(ISERROR(VLOOKUP($B209&amp;$N209,'1 этап'!$A$13:$I$512,8,FALSE)),0,VLOOKUP($B209&amp;$N209,'1 этап'!$A$13:$I$512,8,FALSE))</f>
        <v>131.4</v>
      </c>
      <c r="G209" s="32">
        <f>IF(ISERROR(VLOOKUP($B209&amp;$N209,'2 этап'!$A$13:$I$512,8,FALSE)),0,VLOOKUP($B209&amp;$N209,'2 этап'!$A$13:$I$512,8,FALSE))</f>
        <v>153.1</v>
      </c>
      <c r="H209" s="32">
        <f>IF(ISERROR(VLOOKUP($B209&amp;$N209,'3 этап'!$A$13:$I$512,8,FALSE)),0,VLOOKUP($B209&amp;$N209,'3 этап'!$A$13:$I$512,8,FALSE))</f>
        <v>176.8</v>
      </c>
      <c r="I209" s="32">
        <f>IF(ISERROR(VLOOKUP($B209&amp;$N209,'4 этап'!$A$13:$I$512,8,FALSE)),0,VLOOKUP($B209&amp;$N209,'4 этап'!$A$13:$I$512,8,FALSE))</f>
        <v>0</v>
      </c>
      <c r="J209" s="32">
        <f>IF(ISERROR(VLOOKUP($B209&amp;$N209,'5 этап'!$A$13:$I$512,8,FALSE)),0,VLOOKUP($B209&amp;$N209,'5 этап'!$A$13:$I$512,8,FALSE))</f>
        <v>0</v>
      </c>
      <c r="K209" s="32">
        <f>IF(ISERROR(VLOOKUP($B209&amp;$N209,'6 этап'!$A$13:$I$512,8,FALSE)),0,VLOOKUP($B209&amp;$N209,'6 этап'!$A$13:$I$512,8,FALSE))</f>
        <v>0</v>
      </c>
      <c r="L209" s="32">
        <f>IF(ISERROR(VLOOKUP($B209&amp;$N209,'7 этап'!$A$13:$I$466,8,FALSE)),0,VLOOKUP($B209&amp;$N209,'7 этап'!$A$13:$I$466,8,FALSE))</f>
        <v>0</v>
      </c>
      <c r="M209" s="12">
        <f>LARGE(F209:K209,1)+LARGE(F209:K209,2)+LARGE(F209:K209,3)+LARGE(F209:K209,4)+L209</f>
        <v>461.29999999999995</v>
      </c>
      <c r="N209" s="14" t="s">
        <v>966</v>
      </c>
    </row>
    <row r="210" spans="1:14" x14ac:dyDescent="0.3">
      <c r="A210" s="35">
        <v>28</v>
      </c>
      <c r="B210" s="4" t="s">
        <v>144</v>
      </c>
      <c r="C210" s="4" t="s">
        <v>48</v>
      </c>
      <c r="D210" s="4">
        <v>2007</v>
      </c>
      <c r="E210" s="8">
        <f>COUNTIF(F210:L210,"&gt;0")</f>
        <v>4</v>
      </c>
      <c r="F210" s="32">
        <f>IF(ISERROR(VLOOKUP($B210&amp;$N210,'1 этап'!$A$13:$I$512,8,FALSE)),0,VLOOKUP($B210&amp;$N210,'1 этап'!$A$13:$I$512,8,FALSE))</f>
        <v>0</v>
      </c>
      <c r="G210" s="32">
        <f>IF(ISERROR(VLOOKUP($B210&amp;$N210,'2 этап'!$A$13:$I$512,8,FALSE)),0,VLOOKUP($B210&amp;$N210,'2 этап'!$A$13:$I$512,8,FALSE))</f>
        <v>144.9</v>
      </c>
      <c r="H210" s="32">
        <f>IF(ISERROR(VLOOKUP($B210&amp;$N210,'3 этап'!$A$13:$I$512,8,FALSE)),0,VLOOKUP($B210&amp;$N210,'3 этап'!$A$13:$I$512,8,FALSE))</f>
        <v>142.4</v>
      </c>
      <c r="I210" s="32">
        <f>IF(ISERROR(VLOOKUP($B210&amp;$N210,'4 этап'!$A$13:$I$512,8,FALSE)),0,VLOOKUP($B210&amp;$N210,'4 этап'!$A$13:$I$512,8,FALSE))</f>
        <v>1</v>
      </c>
      <c r="J210" s="32">
        <f>IF(ISERROR(VLOOKUP($B210&amp;$N210,'5 этап'!$A$13:$I$512,8,FALSE)),0,VLOOKUP($B210&amp;$N210,'5 этап'!$A$13:$I$512,8,FALSE))</f>
        <v>0</v>
      </c>
      <c r="K210" s="32">
        <f>IF(ISERROR(VLOOKUP($B210&amp;$N210,'6 этап'!$A$13:$I$512,8,FALSE)),0,VLOOKUP($B210&amp;$N210,'6 этап'!$A$13:$I$512,8,FALSE))</f>
        <v>0</v>
      </c>
      <c r="L210" s="32">
        <f>IF(ISERROR(VLOOKUP($B210&amp;$N210,'7 этап'!$A$13:$I$466,8,FALSE)),0,VLOOKUP($B210&amp;$N210,'7 этап'!$A$13:$I$466,8,FALSE))</f>
        <v>162.30000000000001</v>
      </c>
      <c r="M210" s="12">
        <f>LARGE(F210:K210,1)+LARGE(F210:K210,2)+LARGE(F210:K210,3)+LARGE(F210:K210,4)+L210</f>
        <v>450.6</v>
      </c>
      <c r="N210" s="14" t="s">
        <v>966</v>
      </c>
    </row>
    <row r="211" spans="1:14" x14ac:dyDescent="0.3">
      <c r="A211" s="35">
        <v>29</v>
      </c>
      <c r="B211" s="4" t="s">
        <v>464</v>
      </c>
      <c r="C211" s="4" t="s">
        <v>94</v>
      </c>
      <c r="D211" s="4">
        <v>2007</v>
      </c>
      <c r="E211" s="8">
        <f>COUNTIF(F211:L211,"&gt;0")</f>
        <v>3</v>
      </c>
      <c r="F211" s="32">
        <f>IF(ISERROR(VLOOKUP($B211&amp;$N211,'1 этап'!$A$13:$I$512,8,FALSE)),0,VLOOKUP($B211&amp;$N211,'1 этап'!$A$13:$I$512,8,FALSE))</f>
        <v>104.1</v>
      </c>
      <c r="G211" s="32">
        <f>IF(ISERROR(VLOOKUP($B211&amp;$N211,'2 этап'!$A$13:$I$512,8,FALSE)),0,VLOOKUP($B211&amp;$N211,'2 этап'!$A$13:$I$512,8,FALSE))</f>
        <v>0</v>
      </c>
      <c r="H211" s="32">
        <f>IF(ISERROR(VLOOKUP($B211&amp;$N211,'3 этап'!$A$13:$I$512,8,FALSE)),0,VLOOKUP($B211&amp;$N211,'3 этап'!$A$13:$I$512,8,FALSE))</f>
        <v>0</v>
      </c>
      <c r="I211" s="32">
        <f>IF(ISERROR(VLOOKUP($B211&amp;$N211,'4 этап'!$A$13:$I$512,8,FALSE)),0,VLOOKUP($B211&amp;$N211,'4 этап'!$A$13:$I$512,8,FALSE))</f>
        <v>156.1</v>
      </c>
      <c r="J211" s="32">
        <f>IF(ISERROR(VLOOKUP($B211&amp;$N211,'5 этап'!$A$13:$I$512,8,FALSE)),0,VLOOKUP($B211&amp;$N211,'5 этап'!$A$13:$I$512,8,FALSE))</f>
        <v>177.2</v>
      </c>
      <c r="K211" s="32">
        <f>IF(ISERROR(VLOOKUP($B211&amp;$N211,'6 этап'!$A$13:$I$512,8,FALSE)),0,VLOOKUP($B211&amp;$N211,'6 этап'!$A$13:$I$512,8,FALSE))</f>
        <v>0</v>
      </c>
      <c r="L211" s="32">
        <f>IF(ISERROR(VLOOKUP($B211&amp;$N211,'7 этап'!$A$13:$I$466,8,FALSE)),0,VLOOKUP($B211&amp;$N211,'7 этап'!$A$13:$I$466,8,FALSE))</f>
        <v>0</v>
      </c>
      <c r="M211" s="12">
        <f>LARGE(F211:K211,1)+LARGE(F211:K211,2)+LARGE(F211:K211,3)+LARGE(F211:K211,4)+L211</f>
        <v>437.4</v>
      </c>
      <c r="N211" s="14" t="s">
        <v>966</v>
      </c>
    </row>
    <row r="212" spans="1:14" x14ac:dyDescent="0.3">
      <c r="A212" s="35">
        <v>30</v>
      </c>
      <c r="B212" s="4" t="s">
        <v>147</v>
      </c>
      <c r="C212" s="4" t="s">
        <v>48</v>
      </c>
      <c r="D212" s="4">
        <v>2006</v>
      </c>
      <c r="E212" s="8">
        <f>COUNTIF(F212:L212,"&gt;0")</f>
        <v>3</v>
      </c>
      <c r="F212" s="32">
        <f>IF(ISERROR(VLOOKUP($B212&amp;$N212,'1 этап'!$A$13:$I$512,8,FALSE)),0,VLOOKUP($B212&amp;$N212,'1 этап'!$A$13:$I$512,8,FALSE))</f>
        <v>124.8</v>
      </c>
      <c r="G212" s="32">
        <f>IF(ISERROR(VLOOKUP($B212&amp;$N212,'2 этап'!$A$13:$I$512,8,FALSE)),0,VLOOKUP($B212&amp;$N212,'2 этап'!$A$13:$I$512,8,FALSE))</f>
        <v>131.9</v>
      </c>
      <c r="H212" s="32">
        <f>IF(ISERROR(VLOOKUP($B212&amp;$N212,'3 этап'!$A$13:$I$512,8,FALSE)),0,VLOOKUP($B212&amp;$N212,'3 этап'!$A$13:$I$512,8,FALSE))</f>
        <v>146.1</v>
      </c>
      <c r="I212" s="32">
        <f>IF(ISERROR(VLOOKUP($B212&amp;$N212,'4 этап'!$A$13:$I$512,8,FALSE)),0,VLOOKUP($B212&amp;$N212,'4 этап'!$A$13:$I$512,8,FALSE))</f>
        <v>0</v>
      </c>
      <c r="J212" s="32">
        <f>IF(ISERROR(VLOOKUP($B212&amp;$N212,'5 этап'!$A$13:$I$512,8,FALSE)),0,VLOOKUP($B212&amp;$N212,'5 этап'!$A$13:$I$512,8,FALSE))</f>
        <v>0</v>
      </c>
      <c r="K212" s="32">
        <f>IF(ISERROR(VLOOKUP($B212&amp;$N212,'6 этап'!$A$13:$I$512,8,FALSE)),0,VLOOKUP($B212&amp;$N212,'6 этап'!$A$13:$I$512,8,FALSE))</f>
        <v>0</v>
      </c>
      <c r="L212" s="32">
        <f>IF(ISERROR(VLOOKUP($B212&amp;$N212,'7 этап'!$A$13:$I$466,8,FALSE)),0,VLOOKUP($B212&amp;$N212,'7 этап'!$A$13:$I$466,8,FALSE))</f>
        <v>0</v>
      </c>
      <c r="M212" s="12">
        <f>LARGE(F212:K212,1)+LARGE(F212:K212,2)+LARGE(F212:K212,3)+LARGE(F212:K212,4)+L212</f>
        <v>402.8</v>
      </c>
      <c r="N212" s="14" t="s">
        <v>966</v>
      </c>
    </row>
    <row r="213" spans="1:14" x14ac:dyDescent="0.3">
      <c r="A213" s="35">
        <v>31</v>
      </c>
      <c r="B213" s="4" t="s">
        <v>456</v>
      </c>
      <c r="C213" s="4" t="s">
        <v>35</v>
      </c>
      <c r="D213" s="4">
        <v>2006</v>
      </c>
      <c r="E213" s="8">
        <f>COUNTIF(F213:L213,"&gt;0")</f>
        <v>2</v>
      </c>
      <c r="F213" s="32">
        <f>IF(ISERROR(VLOOKUP($B213&amp;$N213,'1 этап'!$A$13:$I$512,8,FALSE)),0,VLOOKUP($B213&amp;$N213,'1 этап'!$A$13:$I$512,8,FALSE))</f>
        <v>197.9</v>
      </c>
      <c r="G213" s="32">
        <f>IF(ISERROR(VLOOKUP($B213&amp;$N213,'2 этап'!$A$13:$I$512,8,FALSE)),0,VLOOKUP($B213&amp;$N213,'2 этап'!$A$13:$I$512,8,FALSE))</f>
        <v>0</v>
      </c>
      <c r="H213" s="32">
        <f>IF(ISERROR(VLOOKUP($B213&amp;$N213,'3 этап'!$A$13:$I$512,8,FALSE)),0,VLOOKUP($B213&amp;$N213,'3 этап'!$A$13:$I$512,8,FALSE))</f>
        <v>0</v>
      </c>
      <c r="I213" s="32">
        <f>IF(ISERROR(VLOOKUP($B213&amp;$N213,'4 этап'!$A$13:$I$512,8,FALSE)),0,VLOOKUP($B213&amp;$N213,'4 этап'!$A$13:$I$512,8,FALSE))</f>
        <v>186</v>
      </c>
      <c r="J213" s="32">
        <f>IF(ISERROR(VLOOKUP($B213&amp;$N213,'5 этап'!$A$13:$I$512,8,FALSE)),0,VLOOKUP($B213&amp;$N213,'5 этап'!$A$13:$I$512,8,FALSE))</f>
        <v>0</v>
      </c>
      <c r="K213" s="32">
        <f>IF(ISERROR(VLOOKUP($B213&amp;$N213,'6 этап'!$A$13:$I$512,8,FALSE)),0,VLOOKUP($B213&amp;$N213,'6 этап'!$A$13:$I$512,8,FALSE))</f>
        <v>0</v>
      </c>
      <c r="L213" s="32">
        <f>IF(ISERROR(VLOOKUP($B213&amp;$N213,'7 этап'!$A$13:$I$466,8,FALSE)),0,VLOOKUP($B213&amp;$N213,'7 этап'!$A$13:$I$466,8,FALSE))</f>
        <v>0</v>
      </c>
      <c r="M213" s="12">
        <f>LARGE(F213:K213,1)+LARGE(F213:K213,2)+LARGE(F213:K213,3)+LARGE(F213:K213,4)+L213</f>
        <v>383.9</v>
      </c>
      <c r="N213" s="14" t="s">
        <v>966</v>
      </c>
    </row>
    <row r="214" spans="1:14" x14ac:dyDescent="0.3">
      <c r="A214" s="35">
        <v>32</v>
      </c>
      <c r="B214" s="4" t="s">
        <v>458</v>
      </c>
      <c r="C214" s="4" t="s">
        <v>94</v>
      </c>
      <c r="D214" s="4">
        <v>2007</v>
      </c>
      <c r="E214" s="8">
        <f>COUNTIF(F214:L214,"&gt;0")</f>
        <v>2</v>
      </c>
      <c r="F214" s="32">
        <f>IF(ISERROR(VLOOKUP($B214&amp;$N214,'1 этап'!$A$13:$I$512,8,FALSE)),0,VLOOKUP($B214&amp;$N214,'1 этап'!$A$13:$I$512,8,FALSE))</f>
        <v>191.8</v>
      </c>
      <c r="G214" s="32">
        <f>IF(ISERROR(VLOOKUP($B214&amp;$N214,'2 этап'!$A$13:$I$512,8,FALSE)),0,VLOOKUP($B214&amp;$N214,'2 этап'!$A$13:$I$512,8,FALSE))</f>
        <v>0</v>
      </c>
      <c r="H214" s="32">
        <f>IF(ISERROR(VLOOKUP($B214&amp;$N214,'3 этап'!$A$13:$I$512,8,FALSE)),0,VLOOKUP($B214&amp;$N214,'3 этап'!$A$13:$I$512,8,FALSE))</f>
        <v>0</v>
      </c>
      <c r="I214" s="32">
        <f>IF(ISERROR(VLOOKUP($B214&amp;$N214,'4 этап'!$A$13:$I$512,8,FALSE)),0,VLOOKUP($B214&amp;$N214,'4 этап'!$A$13:$I$512,8,FALSE))</f>
        <v>186.4</v>
      </c>
      <c r="J214" s="32">
        <f>IF(ISERROR(VLOOKUP($B214&amp;$N214,'5 этап'!$A$13:$I$512,8,FALSE)),0,VLOOKUP($B214&amp;$N214,'5 этап'!$A$13:$I$512,8,FALSE))</f>
        <v>0</v>
      </c>
      <c r="K214" s="32">
        <f>IF(ISERROR(VLOOKUP($B214&amp;$N214,'6 этап'!$A$13:$I$512,8,FALSE)),0,VLOOKUP($B214&amp;$N214,'6 этап'!$A$13:$I$512,8,FALSE))</f>
        <v>0</v>
      </c>
      <c r="L214" s="32">
        <f>IF(ISERROR(VLOOKUP($B214&amp;$N214,'7 этап'!$A$13:$I$466,8,FALSE)),0,VLOOKUP($B214&amp;$N214,'7 этап'!$A$13:$I$466,8,FALSE))</f>
        <v>0</v>
      </c>
      <c r="M214" s="12">
        <f>LARGE(F214:K214,1)+LARGE(F214:K214,2)+LARGE(F214:K214,3)+LARGE(F214:K214,4)+L214</f>
        <v>378.20000000000005</v>
      </c>
      <c r="N214" s="14" t="s">
        <v>966</v>
      </c>
    </row>
    <row r="215" spans="1:14" x14ac:dyDescent="0.3">
      <c r="A215" s="35">
        <v>33</v>
      </c>
      <c r="B215" s="4" t="s">
        <v>459</v>
      </c>
      <c r="C215" s="4" t="s">
        <v>44</v>
      </c>
      <c r="D215" s="4">
        <v>2006</v>
      </c>
      <c r="E215" s="8">
        <f>COUNTIF(F215:L215,"&gt;0")</f>
        <v>2</v>
      </c>
      <c r="F215" s="32">
        <f>IF(ISERROR(VLOOKUP($B215&amp;$N215,'1 этап'!$A$13:$I$512,8,FALSE)),0,VLOOKUP($B215&amp;$N215,'1 этап'!$A$13:$I$512,8,FALSE))</f>
        <v>172.2</v>
      </c>
      <c r="G215" s="32">
        <f>IF(ISERROR(VLOOKUP($B215&amp;$N215,'2 этап'!$A$13:$I$512,8,FALSE)),0,VLOOKUP($B215&amp;$N215,'2 этап'!$A$13:$I$512,8,FALSE))</f>
        <v>0</v>
      </c>
      <c r="H215" s="32">
        <f>IF(ISERROR(VLOOKUP($B215&amp;$N215,'3 этап'!$A$13:$I$512,8,FALSE)),0,VLOOKUP($B215&amp;$N215,'3 этап'!$A$13:$I$512,8,FALSE))</f>
        <v>0</v>
      </c>
      <c r="I215" s="32">
        <f>IF(ISERROR(VLOOKUP($B215&amp;$N215,'4 этап'!$A$13:$I$512,8,FALSE)),0,VLOOKUP($B215&amp;$N215,'4 этап'!$A$13:$I$512,8,FALSE))</f>
        <v>175.7</v>
      </c>
      <c r="J215" s="32">
        <f>IF(ISERROR(VLOOKUP($B215&amp;$N215,'5 этап'!$A$13:$I$512,8,FALSE)),0,VLOOKUP($B215&amp;$N215,'5 этап'!$A$13:$I$512,8,FALSE))</f>
        <v>0</v>
      </c>
      <c r="K215" s="32">
        <f>IF(ISERROR(VLOOKUP($B215&amp;$N215,'6 этап'!$A$13:$I$512,8,FALSE)),0,VLOOKUP($B215&amp;$N215,'6 этап'!$A$13:$I$512,8,FALSE))</f>
        <v>0</v>
      </c>
      <c r="L215" s="32">
        <f>IF(ISERROR(VLOOKUP($B215&amp;$N215,'7 этап'!$A$13:$I$466,8,FALSE)),0,VLOOKUP($B215&amp;$N215,'7 этап'!$A$13:$I$466,8,FALSE))</f>
        <v>0</v>
      </c>
      <c r="M215" s="12">
        <f>LARGE(F215:K215,1)+LARGE(F215:K215,2)+LARGE(F215:K215,3)+LARGE(F215:K215,4)+L215</f>
        <v>347.9</v>
      </c>
      <c r="N215" s="14" t="s">
        <v>966</v>
      </c>
    </row>
    <row r="216" spans="1:14" x14ac:dyDescent="0.3">
      <c r="A216" s="35">
        <v>34</v>
      </c>
      <c r="B216" s="4" t="s">
        <v>664</v>
      </c>
      <c r="C216" s="4" t="s">
        <v>48</v>
      </c>
      <c r="D216" s="4">
        <v>2006</v>
      </c>
      <c r="E216" s="8">
        <f>COUNTIF(F216:L216,"&gt;0")</f>
        <v>2</v>
      </c>
      <c r="F216" s="32">
        <f>IF(ISERROR(VLOOKUP($B216&amp;$N216,'1 этап'!$A$13:$I$512,8,FALSE)),0,VLOOKUP($B216&amp;$N216,'1 этап'!$A$13:$I$512,8,FALSE))</f>
        <v>0</v>
      </c>
      <c r="G216" s="32">
        <f>IF(ISERROR(VLOOKUP($B216&amp;$N216,'2 этап'!$A$13:$I$512,8,FALSE)),0,VLOOKUP($B216&amp;$N216,'2 этап'!$A$13:$I$512,8,FALSE))</f>
        <v>0</v>
      </c>
      <c r="H216" s="32">
        <f>IF(ISERROR(VLOOKUP($B216&amp;$N216,'3 этап'!$A$13:$I$512,8,FALSE)),0,VLOOKUP($B216&amp;$N216,'3 этап'!$A$13:$I$512,8,FALSE))</f>
        <v>163.80000000000001</v>
      </c>
      <c r="I216" s="32">
        <f>IF(ISERROR(VLOOKUP($B216&amp;$N216,'4 этап'!$A$13:$I$512,8,FALSE)),0,VLOOKUP($B216&amp;$N216,'4 этап'!$A$13:$I$512,8,FALSE))</f>
        <v>146</v>
      </c>
      <c r="J216" s="32">
        <f>IF(ISERROR(VLOOKUP($B216&amp;$N216,'5 этап'!$A$13:$I$512,8,FALSE)),0,VLOOKUP($B216&amp;$N216,'5 этап'!$A$13:$I$512,8,FALSE))</f>
        <v>0</v>
      </c>
      <c r="K216" s="32">
        <f>IF(ISERROR(VLOOKUP($B216&amp;$N216,'6 этап'!$A$13:$I$512,8,FALSE)),0,VLOOKUP($B216&amp;$N216,'6 этап'!$A$13:$I$512,8,FALSE))</f>
        <v>0</v>
      </c>
      <c r="L216" s="32">
        <f>IF(ISERROR(VLOOKUP($B216&amp;$N216,'7 этап'!$A$13:$I$466,8,FALSE)),0,VLOOKUP($B216&amp;$N216,'7 этап'!$A$13:$I$466,8,FALSE))</f>
        <v>0</v>
      </c>
      <c r="M216" s="12">
        <f>LARGE(F216:K216,1)+LARGE(F216:K216,2)+LARGE(F216:K216,3)+LARGE(F216:K216,4)+L216</f>
        <v>309.8</v>
      </c>
      <c r="N216" s="14" t="s">
        <v>966</v>
      </c>
    </row>
    <row r="217" spans="1:14" x14ac:dyDescent="0.3">
      <c r="A217" s="35">
        <v>35</v>
      </c>
      <c r="B217" s="4" t="s">
        <v>150</v>
      </c>
      <c r="C217" s="4" t="s">
        <v>48</v>
      </c>
      <c r="D217" s="4">
        <v>2007</v>
      </c>
      <c r="E217" s="8">
        <f>COUNTIF(F217:L217,"&gt;0")</f>
        <v>5</v>
      </c>
      <c r="F217" s="32">
        <f>IF(ISERROR(VLOOKUP($B217&amp;$N217,'1 этап'!$A$13:$I$512,8,FALSE)),0,VLOOKUP($B217&amp;$N217,'1 этап'!$A$13:$I$512,8,FALSE))</f>
        <v>0</v>
      </c>
      <c r="G217" s="32">
        <f>IF(ISERROR(VLOOKUP($B217&amp;$N217,'2 этап'!$A$13:$I$512,8,FALSE)),0,VLOOKUP($B217&amp;$N217,'2 этап'!$A$13:$I$512,8,FALSE))</f>
        <v>125.9</v>
      </c>
      <c r="H217" s="32">
        <f>IF(ISERROR(VLOOKUP($B217&amp;$N217,'3 этап'!$A$13:$I$512,8,FALSE)),0,VLOOKUP($B217&amp;$N217,'3 этап'!$A$13:$I$512,8,FALSE))</f>
        <v>0.01</v>
      </c>
      <c r="I217" s="32">
        <f>IF(ISERROR(VLOOKUP($B217&amp;$N217,'4 этап'!$A$13:$I$512,8,FALSE)),0,VLOOKUP($B217&amp;$N217,'4 этап'!$A$13:$I$512,8,FALSE))</f>
        <v>0.01</v>
      </c>
      <c r="J217" s="32">
        <f>IF(ISERROR(VLOOKUP($B217&amp;$N217,'5 этап'!$A$13:$I$512,8,FALSE)),0,VLOOKUP($B217&amp;$N217,'5 этап'!$A$13:$I$512,8,FALSE))</f>
        <v>15.2</v>
      </c>
      <c r="K217" s="32">
        <f>IF(ISERROR(VLOOKUP($B217&amp;$N217,'6 этап'!$A$13:$I$512,8,FALSE)),0,VLOOKUP($B217&amp;$N217,'6 этап'!$A$13:$I$512,8,FALSE))</f>
        <v>147.19999999999999</v>
      </c>
      <c r="L217" s="32">
        <f>IF(ISERROR(VLOOKUP($B217&amp;$N217,'7 этап'!$A$13:$I$466,8,FALSE)),0,VLOOKUP($B217&amp;$N217,'7 этап'!$A$13:$I$466,8,FALSE))</f>
        <v>0</v>
      </c>
      <c r="M217" s="12">
        <f>LARGE(F217:K217,1)+LARGE(F217:K217,2)+LARGE(F217:K217,3)+LARGE(F217:K217,4)+L217</f>
        <v>288.31</v>
      </c>
      <c r="N217" s="14" t="s">
        <v>966</v>
      </c>
    </row>
    <row r="218" spans="1:14" x14ac:dyDescent="0.3">
      <c r="A218" s="35">
        <v>36</v>
      </c>
      <c r="B218" s="4" t="s">
        <v>463</v>
      </c>
      <c r="C218" s="4" t="s">
        <v>35</v>
      </c>
      <c r="D218" s="4">
        <v>2007</v>
      </c>
      <c r="E218" s="8">
        <f>COUNTIF(F218:L218,"&gt;0")</f>
        <v>2</v>
      </c>
      <c r="F218" s="32">
        <f>IF(ISERROR(VLOOKUP($B218&amp;$N218,'1 этап'!$A$13:$I$512,8,FALSE)),0,VLOOKUP($B218&amp;$N218,'1 этап'!$A$13:$I$512,8,FALSE))</f>
        <v>120.9</v>
      </c>
      <c r="G218" s="32">
        <f>IF(ISERROR(VLOOKUP($B218&amp;$N218,'2 этап'!$A$13:$I$512,8,FALSE)),0,VLOOKUP($B218&amp;$N218,'2 этап'!$A$13:$I$512,8,FALSE))</f>
        <v>0</v>
      </c>
      <c r="H218" s="32">
        <f>IF(ISERROR(VLOOKUP($B218&amp;$N218,'3 этап'!$A$13:$I$512,8,FALSE)),0,VLOOKUP($B218&amp;$N218,'3 этап'!$A$13:$I$512,8,FALSE))</f>
        <v>0</v>
      </c>
      <c r="I218" s="32">
        <f>IF(ISERROR(VLOOKUP($B218&amp;$N218,'4 этап'!$A$13:$I$512,8,FALSE)),0,VLOOKUP($B218&amp;$N218,'4 этап'!$A$13:$I$512,8,FALSE))</f>
        <v>0</v>
      </c>
      <c r="J218" s="32">
        <f>IF(ISERROR(VLOOKUP($B218&amp;$N218,'5 этап'!$A$13:$I$512,8,FALSE)),0,VLOOKUP($B218&amp;$N218,'5 этап'!$A$13:$I$512,8,FALSE))</f>
        <v>0</v>
      </c>
      <c r="K218" s="32">
        <f>IF(ISERROR(VLOOKUP($B218&amp;$N218,'6 этап'!$A$13:$I$512,8,FALSE)),0,VLOOKUP($B218&amp;$N218,'6 этап'!$A$13:$I$512,8,FALSE))</f>
        <v>124.2</v>
      </c>
      <c r="L218" s="32">
        <f>IF(ISERROR(VLOOKUP($B218&amp;$N218,'7 этап'!$A$13:$I$466,8,FALSE)),0,VLOOKUP($B218&amp;$N218,'7 этап'!$A$13:$I$466,8,FALSE))</f>
        <v>0</v>
      </c>
      <c r="M218" s="12">
        <f>LARGE(F218:K218,1)+LARGE(F218:K218,2)+LARGE(F218:K218,3)+LARGE(F218:K218,4)+L218</f>
        <v>245.10000000000002</v>
      </c>
      <c r="N218" s="14" t="s">
        <v>966</v>
      </c>
    </row>
    <row r="219" spans="1:14" x14ac:dyDescent="0.3">
      <c r="A219" s="35">
        <v>37</v>
      </c>
      <c r="B219" s="4" t="s">
        <v>137</v>
      </c>
      <c r="C219" s="4" t="s">
        <v>83</v>
      </c>
      <c r="D219" s="4">
        <v>2006</v>
      </c>
      <c r="E219" s="8">
        <f>COUNTIF(F219:L219,"&gt;0")</f>
        <v>1</v>
      </c>
      <c r="F219" s="32">
        <f>IF(ISERROR(VLOOKUP($B219&amp;$N219,'1 этап'!$A$13:$I$512,8,FALSE)),0,VLOOKUP($B219&amp;$N219,'1 этап'!$A$13:$I$512,8,FALSE))</f>
        <v>0</v>
      </c>
      <c r="G219" s="32">
        <f>IF(ISERROR(VLOOKUP($B219&amp;$N219,'2 этап'!$A$13:$I$512,8,FALSE)),0,VLOOKUP($B219&amp;$N219,'2 этап'!$A$13:$I$512,8,FALSE))</f>
        <v>169.8</v>
      </c>
      <c r="H219" s="32">
        <f>IF(ISERROR(VLOOKUP($B219&amp;$N219,'3 этап'!$A$13:$I$512,8,FALSE)),0,VLOOKUP($B219&amp;$N219,'3 этап'!$A$13:$I$512,8,FALSE))</f>
        <v>0</v>
      </c>
      <c r="I219" s="32">
        <f>IF(ISERROR(VLOOKUP($B219&amp;$N219,'4 этап'!$A$13:$I$512,8,FALSE)),0,VLOOKUP($B219&amp;$N219,'4 этап'!$A$13:$I$512,8,FALSE))</f>
        <v>0</v>
      </c>
      <c r="J219" s="32">
        <f>IF(ISERROR(VLOOKUP($B219&amp;$N219,'5 этап'!$A$13:$I$512,8,FALSE)),0,VLOOKUP($B219&amp;$N219,'5 этап'!$A$13:$I$512,8,FALSE))</f>
        <v>0</v>
      </c>
      <c r="K219" s="32">
        <f>IF(ISERROR(VLOOKUP($B219&amp;$N219,'6 этап'!$A$13:$I$512,8,FALSE)),0,VLOOKUP($B219&amp;$N219,'6 этап'!$A$13:$I$512,8,FALSE))</f>
        <v>0</v>
      </c>
      <c r="L219" s="32">
        <f>IF(ISERROR(VLOOKUP($B219&amp;$N219,'7 этап'!$A$13:$I$466,8,FALSE)),0,VLOOKUP($B219&amp;$N219,'7 этап'!$A$13:$I$466,8,FALSE))</f>
        <v>0</v>
      </c>
      <c r="M219" s="12">
        <f>LARGE(F219:K219,1)+LARGE(F219:K219,2)+LARGE(F219:K219,3)+LARGE(F219:K219,4)+L219</f>
        <v>169.8</v>
      </c>
      <c r="N219" s="14" t="s">
        <v>966</v>
      </c>
    </row>
    <row r="220" spans="1:14" x14ac:dyDescent="0.3">
      <c r="A220" s="35">
        <v>38</v>
      </c>
      <c r="B220" s="4" t="s">
        <v>138</v>
      </c>
      <c r="C220" s="4" t="s">
        <v>44</v>
      </c>
      <c r="D220" s="4">
        <v>2006</v>
      </c>
      <c r="E220" s="8">
        <f>COUNTIF(F220:L220,"&gt;0")</f>
        <v>1</v>
      </c>
      <c r="F220" s="32">
        <f>IF(ISERROR(VLOOKUP($B220&amp;$N220,'1 этап'!$A$13:$I$512,8,FALSE)),0,VLOOKUP($B220&amp;$N220,'1 этап'!$A$13:$I$512,8,FALSE))</f>
        <v>0</v>
      </c>
      <c r="G220" s="32">
        <f>IF(ISERROR(VLOOKUP($B220&amp;$N220,'2 этап'!$A$13:$I$512,8,FALSE)),0,VLOOKUP($B220&amp;$N220,'2 этап'!$A$13:$I$512,8,FALSE))</f>
        <v>169</v>
      </c>
      <c r="H220" s="32">
        <f>IF(ISERROR(VLOOKUP($B220&amp;$N220,'3 этап'!$A$13:$I$512,8,FALSE)),0,VLOOKUP($B220&amp;$N220,'3 этап'!$A$13:$I$512,8,FALSE))</f>
        <v>0</v>
      </c>
      <c r="I220" s="32">
        <f>IF(ISERROR(VLOOKUP($B220&amp;$N220,'4 этап'!$A$13:$I$512,8,FALSE)),0,VLOOKUP($B220&amp;$N220,'4 этап'!$A$13:$I$512,8,FALSE))</f>
        <v>0</v>
      </c>
      <c r="J220" s="32">
        <f>IF(ISERROR(VLOOKUP($B220&amp;$N220,'5 этап'!$A$13:$I$512,8,FALSE)),0,VLOOKUP($B220&amp;$N220,'5 этап'!$A$13:$I$512,8,FALSE))</f>
        <v>0</v>
      </c>
      <c r="K220" s="32">
        <f>IF(ISERROR(VLOOKUP($B220&amp;$N220,'6 этап'!$A$13:$I$512,8,FALSE)),0,VLOOKUP($B220&amp;$N220,'6 этап'!$A$13:$I$512,8,FALSE))</f>
        <v>0</v>
      </c>
      <c r="L220" s="32">
        <f>IF(ISERROR(VLOOKUP($B220&amp;$N220,'7 этап'!$A$13:$I$466,8,FALSE)),0,VLOOKUP($B220&amp;$N220,'7 этап'!$A$13:$I$466,8,FALSE))</f>
        <v>0</v>
      </c>
      <c r="M220" s="12">
        <f>LARGE(F220:K220,1)+LARGE(F220:K220,2)+LARGE(F220:K220,3)+LARGE(F220:K220,4)+L220</f>
        <v>169</v>
      </c>
      <c r="N220" s="14" t="s">
        <v>966</v>
      </c>
    </row>
    <row r="221" spans="1:14" x14ac:dyDescent="0.3">
      <c r="A221" s="35">
        <v>39</v>
      </c>
      <c r="B221" s="4" t="s">
        <v>461</v>
      </c>
      <c r="C221" s="4" t="s">
        <v>98</v>
      </c>
      <c r="D221" s="4">
        <v>2006</v>
      </c>
      <c r="E221" s="8">
        <f>COUNTIF(F221:L221,"&gt;0")</f>
        <v>1</v>
      </c>
      <c r="F221" s="32">
        <f>IF(ISERROR(VLOOKUP($B221&amp;$N221,'1 этап'!$A$13:$I$512,8,FALSE)),0,VLOOKUP($B221&amp;$N221,'1 этап'!$A$13:$I$512,8,FALSE))</f>
        <v>159</v>
      </c>
      <c r="G221" s="32">
        <f>IF(ISERROR(VLOOKUP($B221&amp;$N221,'2 этап'!$A$13:$I$512,8,FALSE)),0,VLOOKUP($B221&amp;$N221,'2 этап'!$A$13:$I$512,8,FALSE))</f>
        <v>0</v>
      </c>
      <c r="H221" s="32">
        <f>IF(ISERROR(VLOOKUP($B221&amp;$N221,'3 этап'!$A$13:$I$512,8,FALSE)),0,VLOOKUP($B221&amp;$N221,'3 этап'!$A$13:$I$512,8,FALSE))</f>
        <v>0</v>
      </c>
      <c r="I221" s="32">
        <f>IF(ISERROR(VLOOKUP($B221&amp;$N221,'4 этап'!$A$13:$I$512,8,FALSE)),0,VLOOKUP($B221&amp;$N221,'4 этап'!$A$13:$I$512,8,FALSE))</f>
        <v>0</v>
      </c>
      <c r="J221" s="32">
        <f>IF(ISERROR(VLOOKUP($B221&amp;$N221,'5 этап'!$A$13:$I$512,8,FALSE)),0,VLOOKUP($B221&amp;$N221,'5 этап'!$A$13:$I$512,8,FALSE))</f>
        <v>0</v>
      </c>
      <c r="K221" s="32">
        <f>IF(ISERROR(VLOOKUP($B221&amp;$N221,'6 этап'!$A$13:$I$512,8,FALSE)),0,VLOOKUP($B221&amp;$N221,'6 этап'!$A$13:$I$512,8,FALSE))</f>
        <v>0</v>
      </c>
      <c r="L221" s="32">
        <f>IF(ISERROR(VLOOKUP($B221&amp;$N221,'7 этап'!$A$13:$I$466,8,FALSE)),0,VLOOKUP($B221&amp;$N221,'7 этап'!$A$13:$I$466,8,FALSE))</f>
        <v>0</v>
      </c>
      <c r="M221" s="12">
        <f>LARGE(F221:K221,1)+LARGE(F221:K221,2)+LARGE(F221:K221,3)+LARGE(F221:K221,4)+L221</f>
        <v>159</v>
      </c>
      <c r="N221" s="14" t="s">
        <v>966</v>
      </c>
    </row>
    <row r="222" spans="1:14" x14ac:dyDescent="0.3">
      <c r="A222" s="35">
        <v>40</v>
      </c>
      <c r="B222" s="4" t="s">
        <v>465</v>
      </c>
      <c r="C222" s="4" t="s">
        <v>98</v>
      </c>
      <c r="D222" s="4">
        <v>2006</v>
      </c>
      <c r="E222" s="8">
        <f>COUNTIF(F222:L222,"&gt;0")</f>
        <v>1</v>
      </c>
      <c r="F222" s="32">
        <f>IF(ISERROR(VLOOKUP($B222&amp;$N222,'1 этап'!$A$13:$I$512,8,FALSE)),0,VLOOKUP($B222&amp;$N222,'1 этап'!$A$13:$I$512,8,FALSE))</f>
        <v>92.9</v>
      </c>
      <c r="G222" s="32">
        <f>IF(ISERROR(VLOOKUP($B222&amp;$N222,'2 этап'!$A$13:$I$512,8,FALSE)),0,VLOOKUP($B222&amp;$N222,'2 этап'!$A$13:$I$512,8,FALSE))</f>
        <v>0</v>
      </c>
      <c r="H222" s="32">
        <f>IF(ISERROR(VLOOKUP($B222&amp;$N222,'3 этап'!$A$13:$I$512,8,FALSE)),0,VLOOKUP($B222&amp;$N222,'3 этап'!$A$13:$I$512,8,FALSE))</f>
        <v>0</v>
      </c>
      <c r="I222" s="32">
        <f>IF(ISERROR(VLOOKUP($B222&amp;$N222,'4 этап'!$A$13:$I$512,8,FALSE)),0,VLOOKUP($B222&amp;$N222,'4 этап'!$A$13:$I$512,8,FALSE))</f>
        <v>0</v>
      </c>
      <c r="J222" s="32">
        <f>IF(ISERROR(VLOOKUP($B222&amp;$N222,'5 этап'!$A$13:$I$512,8,FALSE)),0,VLOOKUP($B222&amp;$N222,'5 этап'!$A$13:$I$512,8,FALSE))</f>
        <v>0</v>
      </c>
      <c r="K222" s="32">
        <f>IF(ISERROR(VLOOKUP($B222&amp;$N222,'6 этап'!$A$13:$I$512,8,FALSE)),0,VLOOKUP($B222&amp;$N222,'6 этап'!$A$13:$I$512,8,FALSE))</f>
        <v>0</v>
      </c>
      <c r="L222" s="32">
        <f>IF(ISERROR(VLOOKUP($B222&amp;$N222,'7 этап'!$A$13:$I$466,8,FALSE)),0,VLOOKUP($B222&amp;$N222,'7 этап'!$A$13:$I$466,8,FALSE))</f>
        <v>0</v>
      </c>
      <c r="M222" s="12">
        <f>LARGE(F222:K222,1)+LARGE(F222:K222,2)+LARGE(F222:K222,3)+LARGE(F222:K222,4)+L222</f>
        <v>92.9</v>
      </c>
      <c r="N222" s="14" t="s">
        <v>966</v>
      </c>
    </row>
    <row r="223" spans="1:14" x14ac:dyDescent="0.3">
      <c r="A223" s="35">
        <v>41</v>
      </c>
      <c r="B223" s="4" t="s">
        <v>466</v>
      </c>
      <c r="C223" s="4" t="s">
        <v>35</v>
      </c>
      <c r="D223" s="4">
        <v>2006</v>
      </c>
      <c r="E223" s="8">
        <f>COUNTIF(F223:L223,"&gt;0")</f>
        <v>1</v>
      </c>
      <c r="F223" s="32">
        <f>IF(ISERROR(VLOOKUP($B223&amp;$N223,'1 этап'!$A$13:$I$512,8,FALSE)),0,VLOOKUP($B223&amp;$N223,'1 этап'!$A$13:$I$512,8,FALSE))</f>
        <v>73</v>
      </c>
      <c r="G223" s="32">
        <f>IF(ISERROR(VLOOKUP($B223&amp;$N223,'2 этап'!$A$13:$I$512,8,FALSE)),0,VLOOKUP($B223&amp;$N223,'2 этап'!$A$13:$I$512,8,FALSE))</f>
        <v>0</v>
      </c>
      <c r="H223" s="32">
        <f>IF(ISERROR(VLOOKUP($B223&amp;$N223,'3 этап'!$A$13:$I$512,8,FALSE)),0,VLOOKUP($B223&amp;$N223,'3 этап'!$A$13:$I$512,8,FALSE))</f>
        <v>0</v>
      </c>
      <c r="I223" s="32">
        <f>IF(ISERROR(VLOOKUP($B223&amp;$N223,'4 этап'!$A$13:$I$512,8,FALSE)),0,VLOOKUP($B223&amp;$N223,'4 этап'!$A$13:$I$512,8,FALSE))</f>
        <v>0</v>
      </c>
      <c r="J223" s="32">
        <f>IF(ISERROR(VLOOKUP($B223&amp;$N223,'5 этап'!$A$13:$I$512,8,FALSE)),0,VLOOKUP($B223&amp;$N223,'5 этап'!$A$13:$I$512,8,FALSE))</f>
        <v>0</v>
      </c>
      <c r="K223" s="32">
        <f>IF(ISERROR(VLOOKUP($B223&amp;$N223,'6 этап'!$A$13:$I$512,8,FALSE)),0,VLOOKUP($B223&amp;$N223,'6 этап'!$A$13:$I$512,8,FALSE))</f>
        <v>0</v>
      </c>
      <c r="L223" s="32">
        <f>IF(ISERROR(VLOOKUP($B223&amp;$N223,'7 этап'!$A$13:$I$466,8,FALSE)),0,VLOOKUP($B223&amp;$N223,'7 этап'!$A$13:$I$466,8,FALSE))</f>
        <v>0</v>
      </c>
      <c r="M223" s="12">
        <f>LARGE(F223:K223,1)+LARGE(F223:K223,2)+LARGE(F223:K223,3)+LARGE(F223:K223,4)+L223</f>
        <v>73</v>
      </c>
      <c r="N223" s="14" t="s">
        <v>966</v>
      </c>
    </row>
    <row r="224" spans="1:14" x14ac:dyDescent="0.3">
      <c r="A224" s="35">
        <v>42</v>
      </c>
      <c r="B224" s="4" t="s">
        <v>732</v>
      </c>
      <c r="C224" s="4" t="s">
        <v>406</v>
      </c>
      <c r="D224" s="4">
        <v>2007</v>
      </c>
      <c r="E224" s="8">
        <f>COUNTIF(F224:L224,"&gt;0")</f>
        <v>2</v>
      </c>
      <c r="F224" s="32">
        <f>IF(ISERROR(VLOOKUP($B224&amp;$N224,'1 этап'!$A$13:$I$512,8,FALSE)),0,VLOOKUP($B224&amp;$N224,'1 этап'!$A$13:$I$512,8,FALSE))</f>
        <v>0</v>
      </c>
      <c r="G224" s="32">
        <f>IF(ISERROR(VLOOKUP($B224&amp;$N224,'2 этап'!$A$13:$I$512,8,FALSE)),0,VLOOKUP($B224&amp;$N224,'2 этап'!$A$13:$I$512,8,FALSE))</f>
        <v>0</v>
      </c>
      <c r="H224" s="32">
        <f>IF(ISERROR(VLOOKUP($B224&amp;$N224,'3 этап'!$A$13:$I$512,8,FALSE)),0,VLOOKUP($B224&amp;$N224,'3 этап'!$A$13:$I$512,8,FALSE))</f>
        <v>0</v>
      </c>
      <c r="I224" s="32">
        <f>IF(ISERROR(VLOOKUP($B224&amp;$N224,'4 этап'!$A$13:$I$512,8,FALSE)),0,VLOOKUP($B224&amp;$N224,'4 этап'!$A$13:$I$512,8,FALSE))</f>
        <v>0.01</v>
      </c>
      <c r="J224" s="32">
        <f>IF(ISERROR(VLOOKUP($B224&amp;$N224,'5 этап'!$A$13:$I$512,8,FALSE)),0,VLOOKUP($B224&amp;$N224,'5 этап'!$A$13:$I$512,8,FALSE))</f>
        <v>0</v>
      </c>
      <c r="K224" s="32">
        <f>IF(ISERROR(VLOOKUP($B224&amp;$N224,'6 этап'!$A$13:$I$512,8,FALSE)),0,VLOOKUP($B224&amp;$N224,'6 этап'!$A$13:$I$512,8,FALSE))</f>
        <v>0</v>
      </c>
      <c r="L224" s="32">
        <f>IF(ISERROR(VLOOKUP($B224&amp;$N224,'7 этап'!$A$13:$I$466,8,FALSE)),0,VLOOKUP($B224&amp;$N224,'7 этап'!$A$13:$I$466,8,FALSE))</f>
        <v>46.6</v>
      </c>
      <c r="M224" s="12">
        <f>LARGE(F224:K224,1)+LARGE(F224:K224,2)+LARGE(F224:K224,3)+LARGE(F224:K224,4)+L224</f>
        <v>46.61</v>
      </c>
      <c r="N224" s="14" t="s">
        <v>966</v>
      </c>
    </row>
    <row r="225" spans="1:14" x14ac:dyDescent="0.3">
      <c r="A225" s="35">
        <v>43</v>
      </c>
      <c r="B225" s="16" t="s">
        <v>467</v>
      </c>
      <c r="C225" s="16" t="s">
        <v>98</v>
      </c>
      <c r="D225" s="16">
        <v>2008</v>
      </c>
      <c r="E225" s="8">
        <f>COUNTIF(F225:L225,"&gt;0")</f>
        <v>1</v>
      </c>
      <c r="F225" s="32">
        <f>IF(ISERROR(VLOOKUP($B225&amp;$N225,'1 этап'!$A$13:$I$512,8,FALSE)),0,VLOOKUP($B225&amp;$N225,'1 этап'!$A$13:$I$512,8,FALSE))</f>
        <v>11.8</v>
      </c>
      <c r="G225" s="32">
        <f>IF(ISERROR(VLOOKUP($B225&amp;$N225,'2 этап'!$A$13:$I$512,8,FALSE)),0,VLOOKUP($B225&amp;$N225,'2 этап'!$A$13:$I$512,8,FALSE))</f>
        <v>0</v>
      </c>
      <c r="H225" s="32">
        <f>IF(ISERROR(VLOOKUP($B225&amp;$N225,'3 этап'!$A$13:$I$512,8,FALSE)),0,VLOOKUP($B225&amp;$N225,'3 этап'!$A$13:$I$512,8,FALSE))</f>
        <v>0</v>
      </c>
      <c r="I225" s="32">
        <f>IF(ISERROR(VLOOKUP($B225&amp;$N225,'4 этап'!$A$13:$I$512,8,FALSE)),0,VLOOKUP($B225&amp;$N225,'4 этап'!$A$13:$I$512,8,FALSE))</f>
        <v>0</v>
      </c>
      <c r="J225" s="32">
        <f>IF(ISERROR(VLOOKUP($B225&amp;$N225,'5 этап'!$A$13:$I$512,8,FALSE)),0,VLOOKUP($B225&amp;$N225,'5 этап'!$A$13:$I$512,8,FALSE))</f>
        <v>0</v>
      </c>
      <c r="K225" s="32">
        <f>IF(ISERROR(VLOOKUP($B225&amp;$N225,'6 этап'!$A$13:$I$512,8,FALSE)),0,VLOOKUP($B225&amp;$N225,'6 этап'!$A$13:$I$512,8,FALSE))</f>
        <v>0</v>
      </c>
      <c r="L225" s="32">
        <f>IF(ISERROR(VLOOKUP($B225&amp;$N225,'7 этап'!$A$13:$I$466,8,FALSE)),0,VLOOKUP($B225&amp;$N225,'7 этап'!$A$13:$I$466,8,FALSE))</f>
        <v>0</v>
      </c>
      <c r="M225" s="12">
        <f>LARGE(F225:K225,1)+LARGE(F225:K225,2)+LARGE(F225:K225,3)+LARGE(F225:K225,4)+L225</f>
        <v>11.8</v>
      </c>
      <c r="N225" s="14" t="s">
        <v>966</v>
      </c>
    </row>
    <row r="226" spans="1:14" x14ac:dyDescent="0.3">
      <c r="A226" s="35">
        <v>44</v>
      </c>
      <c r="B226" s="35" t="s">
        <v>733</v>
      </c>
      <c r="C226" s="35" t="s">
        <v>58</v>
      </c>
      <c r="D226" s="35">
        <v>2007</v>
      </c>
      <c r="E226" s="8">
        <f>COUNTIF(F226:L226,"&gt;0")</f>
        <v>1</v>
      </c>
      <c r="F226" s="32">
        <f>IF(ISERROR(VLOOKUP($B226&amp;$N226,'1 этап'!$A$13:$I$512,8,FALSE)),0,VLOOKUP($B226&amp;$N226,'1 этап'!$A$13:$I$512,8,FALSE))</f>
        <v>0</v>
      </c>
      <c r="G226" s="32">
        <f>IF(ISERROR(VLOOKUP($B226&amp;$N226,'2 этап'!$A$13:$I$512,8,FALSE)),0,VLOOKUP($B226&amp;$N226,'2 этап'!$A$13:$I$512,8,FALSE))</f>
        <v>0</v>
      </c>
      <c r="H226" s="32">
        <f>IF(ISERROR(VLOOKUP($B226&amp;$N226,'3 этап'!$A$13:$I$512,8,FALSE)),0,VLOOKUP($B226&amp;$N226,'3 этап'!$A$13:$I$512,8,FALSE))</f>
        <v>0</v>
      </c>
      <c r="I226" s="32">
        <f>IF(ISERROR(VLOOKUP($B226&amp;$N226,'4 этап'!$A$13:$I$512,8,FALSE)),0,VLOOKUP($B226&amp;$N226,'4 этап'!$A$13:$I$512,8,FALSE))</f>
        <v>0.01</v>
      </c>
      <c r="J226" s="32">
        <f>IF(ISERROR(VLOOKUP($B226&amp;$N226,'5 этап'!$A$13:$I$512,8,FALSE)),0,VLOOKUP($B226&amp;$N226,'5 этап'!$A$13:$I$512,8,FALSE))</f>
        <v>0</v>
      </c>
      <c r="K226" s="32">
        <f>IF(ISERROR(VLOOKUP($B226&amp;$N226,'6 этап'!$A$13:$I$512,8,FALSE)),0,VLOOKUP($B226&amp;$N226,'6 этап'!$A$13:$I$512,8,FALSE))</f>
        <v>0</v>
      </c>
      <c r="L226" s="32">
        <f>IF(ISERROR(VLOOKUP($B226&amp;$N226,'7 этап'!$A$13:$I$466,8,FALSE)),0,VLOOKUP($B226&amp;$N226,'7 этап'!$A$13:$I$466,8,FALSE))</f>
        <v>0</v>
      </c>
      <c r="M226" s="12">
        <f>LARGE(F226:K226,1)+LARGE(F226:K226,2)+LARGE(F226:K226,3)+LARGE(F226:K226,4)+L226</f>
        <v>0.01</v>
      </c>
      <c r="N226" s="14" t="s">
        <v>966</v>
      </c>
    </row>
    <row r="227" spans="1:14" s="27" customFormat="1" ht="35.5" customHeight="1" x14ac:dyDescent="0.3">
      <c r="A227" s="9" t="s">
        <v>967</v>
      </c>
      <c r="B227" s="9"/>
      <c r="C227" s="9"/>
      <c r="D227" s="9"/>
      <c r="E227" s="15"/>
      <c r="F227" s="32">
        <f>IF(ISERROR(VLOOKUP($B227&amp;$N227,'1 этап'!$A$13:$I$512,8,FALSE)),0,VLOOKUP($B227&amp;$N227,'1 этап'!$A$13:$I$512,8,FALSE))</f>
        <v>0</v>
      </c>
      <c r="G227" s="32">
        <f>IF(ISERROR(VLOOKUP($B227&amp;$N227,'2 этап'!$A$13:$I$512,8,FALSE)),0,VLOOKUP($B227&amp;$N227,'2 этап'!$A$13:$I$512,8,FALSE))</f>
        <v>0</v>
      </c>
      <c r="H227" s="32">
        <f>IF(ISERROR(VLOOKUP($B227&amp;$N227,'3 этап'!$A$13:$I$512,8,FALSE)),0,VLOOKUP($B227&amp;$N227,'3 этап'!$A$13:$I$512,8,FALSE))</f>
        <v>0</v>
      </c>
      <c r="I227" s="32">
        <f>IF(ISERROR(VLOOKUP($B227&amp;$N227,'4 этап'!$A$13:$I$512,8,FALSE)),0,VLOOKUP($B227&amp;$N227,'4 этап'!$A$13:$I$512,8,FALSE))</f>
        <v>0</v>
      </c>
      <c r="J227" s="32">
        <f>IF(ISERROR(VLOOKUP($B227&amp;$N227,'5 этап'!$A$13:$I$512,8,FALSE)),0,VLOOKUP($B227&amp;$N227,'5 этап'!$A$13:$I$512,8,FALSE))</f>
        <v>0</v>
      </c>
      <c r="K227" s="32">
        <f>IF(ISERROR(VLOOKUP($B227&amp;$N227,'6 этап'!$A$13:$I$512,8,FALSE)),0,VLOOKUP($B227&amp;$N227,'6 этап'!$A$13:$I$512,8,FALSE))</f>
        <v>0</v>
      </c>
      <c r="L227" s="32">
        <f>IF(ISERROR(VLOOKUP($B227&amp;$N227,'7 этап'!$A$13:$I$466,8,FALSE)),0,VLOOKUP($B227&amp;$N227,'7 этап'!$A$13:$I$466,8,FALSE))</f>
        <v>0</v>
      </c>
      <c r="M227" s="25">
        <v>1001</v>
      </c>
      <c r="N227" s="26" t="s">
        <v>967</v>
      </c>
    </row>
    <row r="228" spans="1:14" x14ac:dyDescent="0.3">
      <c r="A228" s="4">
        <v>1</v>
      </c>
      <c r="B228" s="4" t="s">
        <v>155</v>
      </c>
      <c r="C228" s="4" t="s">
        <v>33</v>
      </c>
      <c r="D228" s="4">
        <v>2004</v>
      </c>
      <c r="E228" s="8">
        <f>COUNTIF(F228:L228,"&gt;0")</f>
        <v>7</v>
      </c>
      <c r="F228" s="32">
        <f>IF(ISERROR(VLOOKUP($B228&amp;$N228,'1 этап'!$A$13:$I$512,8,FALSE)),0,VLOOKUP($B228&amp;$N228,'1 этап'!$A$13:$I$512,8,FALSE))</f>
        <v>200</v>
      </c>
      <c r="G228" s="32">
        <f>IF(ISERROR(VLOOKUP($B228&amp;$N228,'2 этап'!$A$13:$I$512,8,FALSE)),0,VLOOKUP($B228&amp;$N228,'2 этап'!$A$13:$I$512,8,FALSE))</f>
        <v>200</v>
      </c>
      <c r="H228" s="32">
        <f>IF(ISERROR(VLOOKUP($B228&amp;$N228,'3 этап'!$A$13:$I$512,8,FALSE)),0,VLOOKUP($B228&amp;$N228,'3 этап'!$A$13:$I$512,8,FALSE))</f>
        <v>200</v>
      </c>
      <c r="I228" s="32">
        <f>IF(ISERROR(VLOOKUP($B228&amp;$N228,'4 этап'!$A$13:$I$512,8,FALSE)),0,VLOOKUP($B228&amp;$N228,'4 этап'!$A$13:$I$512,8,FALSE))</f>
        <v>183.3</v>
      </c>
      <c r="J228" s="32">
        <f>IF(ISERROR(VLOOKUP($B228&amp;$N228,'5 этап'!$A$13:$I$512,8,FALSE)),0,VLOOKUP($B228&amp;$N228,'5 этап'!$A$13:$I$512,8,FALSE))</f>
        <v>180</v>
      </c>
      <c r="K228" s="32">
        <f>IF(ISERROR(VLOOKUP($B228&amp;$N228,'6 этап'!$A$13:$I$512,8,FALSE)),0,VLOOKUP($B228&amp;$N228,'6 этап'!$A$13:$I$512,8,FALSE))</f>
        <v>169.2</v>
      </c>
      <c r="L228" s="32">
        <f>IF(ISERROR(VLOOKUP($B228&amp;$N228,'7 этап'!$A$13:$I$466,8,FALSE)),0,VLOOKUP($B228&amp;$N228,'7 этап'!$A$13:$I$466,8,FALSE))</f>
        <v>181.7</v>
      </c>
      <c r="M228" s="12">
        <f>LARGE(F228:K228,1)+LARGE(F228:K228,2)+LARGE(F228:K228,3)+LARGE(F228:K228,4)+L228</f>
        <v>965</v>
      </c>
      <c r="N228" s="14" t="s">
        <v>967</v>
      </c>
    </row>
    <row r="229" spans="1:14" x14ac:dyDescent="0.3">
      <c r="A229" s="4">
        <v>2</v>
      </c>
      <c r="B229" s="4" t="s">
        <v>157</v>
      </c>
      <c r="C229" s="4" t="s">
        <v>37</v>
      </c>
      <c r="D229" s="4">
        <v>2005</v>
      </c>
      <c r="E229" s="8">
        <f>COUNTIF(F229:L229,"&gt;0")</f>
        <v>7</v>
      </c>
      <c r="F229" s="32">
        <f>IF(ISERROR(VLOOKUP($B229&amp;$N229,'1 этап'!$A$13:$I$512,8,FALSE)),0,VLOOKUP($B229&amp;$N229,'1 этап'!$A$13:$I$512,8,FALSE))</f>
        <v>179.2</v>
      </c>
      <c r="G229" s="32">
        <f>IF(ISERROR(VLOOKUP($B229&amp;$N229,'2 этап'!$A$13:$I$512,8,FALSE)),0,VLOOKUP($B229&amp;$N229,'2 этап'!$A$13:$I$512,8,FALSE))</f>
        <v>183</v>
      </c>
      <c r="H229" s="32">
        <f>IF(ISERROR(VLOOKUP($B229&amp;$N229,'3 этап'!$A$13:$I$512,8,FALSE)),0,VLOOKUP($B229&amp;$N229,'3 этап'!$A$13:$I$512,8,FALSE))</f>
        <v>188.5</v>
      </c>
      <c r="I229" s="32">
        <f>IF(ISERROR(VLOOKUP($B229&amp;$N229,'4 этап'!$A$13:$I$512,8,FALSE)),0,VLOOKUP($B229&amp;$N229,'4 этап'!$A$13:$I$512,8,FALSE))</f>
        <v>136.1</v>
      </c>
      <c r="J229" s="32">
        <f>IF(ISERROR(VLOOKUP($B229&amp;$N229,'5 этап'!$A$13:$I$512,8,FALSE)),0,VLOOKUP($B229&amp;$N229,'5 этап'!$A$13:$I$512,8,FALSE))</f>
        <v>176.3</v>
      </c>
      <c r="K229" s="32">
        <f>IF(ISERROR(VLOOKUP($B229&amp;$N229,'6 этап'!$A$13:$I$512,8,FALSE)),0,VLOOKUP($B229&amp;$N229,'6 этап'!$A$13:$I$512,8,FALSE))</f>
        <v>157.4</v>
      </c>
      <c r="L229" s="32">
        <f>IF(ISERROR(VLOOKUP($B229&amp;$N229,'7 этап'!$A$13:$I$466,8,FALSE)),0,VLOOKUP($B229&amp;$N229,'7 этап'!$A$13:$I$466,8,FALSE))</f>
        <v>159.9</v>
      </c>
      <c r="M229" s="12">
        <f>LARGE(F229:K229,1)+LARGE(F229:K229,2)+LARGE(F229:K229,3)+LARGE(F229:K229,4)+L229</f>
        <v>886.9</v>
      </c>
      <c r="N229" s="14" t="s">
        <v>967</v>
      </c>
    </row>
    <row r="230" spans="1:14" x14ac:dyDescent="0.3">
      <c r="A230" s="35">
        <v>3</v>
      </c>
      <c r="B230" s="4" t="s">
        <v>160</v>
      </c>
      <c r="C230" s="4" t="s">
        <v>61</v>
      </c>
      <c r="D230" s="4">
        <v>2005</v>
      </c>
      <c r="E230" s="8">
        <f>COUNTIF(F230:L230,"&gt;0")</f>
        <v>6</v>
      </c>
      <c r="F230" s="32">
        <f>IF(ISERROR(VLOOKUP($B230&amp;$N230,'1 этап'!$A$13:$I$512,8,FALSE)),0,VLOOKUP($B230&amp;$N230,'1 этап'!$A$13:$I$512,8,FALSE))</f>
        <v>165.5</v>
      </c>
      <c r="G230" s="32">
        <f>IF(ISERROR(VLOOKUP($B230&amp;$N230,'2 этап'!$A$13:$I$512,8,FALSE)),0,VLOOKUP($B230&amp;$N230,'2 этап'!$A$13:$I$512,8,FALSE))</f>
        <v>167.4</v>
      </c>
      <c r="H230" s="32">
        <f>IF(ISERROR(VLOOKUP($B230&amp;$N230,'3 этап'!$A$13:$I$512,8,FALSE)),0,VLOOKUP($B230&amp;$N230,'3 этап'!$A$13:$I$512,8,FALSE))</f>
        <v>164.3</v>
      </c>
      <c r="I230" s="32">
        <f>IF(ISERROR(VLOOKUP($B230&amp;$N230,'4 этап'!$A$13:$I$512,8,FALSE)),0,VLOOKUP($B230&amp;$N230,'4 этап'!$A$13:$I$512,8,FALSE))</f>
        <v>0</v>
      </c>
      <c r="J230" s="32">
        <f>IF(ISERROR(VLOOKUP($B230&amp;$N230,'5 этап'!$A$13:$I$512,8,FALSE)),0,VLOOKUP($B230&amp;$N230,'5 этап'!$A$13:$I$512,8,FALSE))</f>
        <v>142</v>
      </c>
      <c r="K230" s="32">
        <f>IF(ISERROR(VLOOKUP($B230&amp;$N230,'6 этап'!$A$13:$I$512,8,FALSE)),0,VLOOKUP($B230&amp;$N230,'6 этап'!$A$13:$I$512,8,FALSE))</f>
        <v>136.5</v>
      </c>
      <c r="L230" s="32">
        <f>IF(ISERROR(VLOOKUP($B230&amp;$N230,'7 этап'!$A$13:$I$466,8,FALSE)),0,VLOOKUP($B230&amp;$N230,'7 этап'!$A$13:$I$466,8,FALSE))</f>
        <v>148.80000000000001</v>
      </c>
      <c r="M230" s="12">
        <f>LARGE(F230:K230,1)+LARGE(F230:K230,2)+LARGE(F230:K230,3)+LARGE(F230:K230,4)+L230</f>
        <v>788</v>
      </c>
      <c r="N230" s="14" t="s">
        <v>967</v>
      </c>
    </row>
    <row r="231" spans="1:14" x14ac:dyDescent="0.3">
      <c r="A231" s="35">
        <v>4</v>
      </c>
      <c r="B231" s="16" t="s">
        <v>469</v>
      </c>
      <c r="C231" s="16" t="s">
        <v>33</v>
      </c>
      <c r="D231" s="16">
        <v>2005</v>
      </c>
      <c r="E231" s="8">
        <f>COUNTIF(F231:L231,"&gt;0")</f>
        <v>4</v>
      </c>
      <c r="F231" s="32">
        <f>IF(ISERROR(VLOOKUP($B231&amp;$N231,'1 этап'!$A$13:$I$512,8,FALSE)),0,VLOOKUP($B231&amp;$N231,'1 этап'!$A$13:$I$512,8,FALSE))</f>
        <v>199.7</v>
      </c>
      <c r="G231" s="32">
        <f>IF(ISERROR(VLOOKUP($B231&amp;$N231,'2 этап'!$A$13:$I$512,8,FALSE)),0,VLOOKUP($B231&amp;$N231,'2 этап'!$A$13:$I$512,8,FALSE))</f>
        <v>0</v>
      </c>
      <c r="H231" s="32">
        <f>IF(ISERROR(VLOOKUP($B231&amp;$N231,'3 этап'!$A$13:$I$512,8,FALSE)),0,VLOOKUP($B231&amp;$N231,'3 этап'!$A$13:$I$512,8,FALSE))</f>
        <v>0</v>
      </c>
      <c r="I231" s="32">
        <f>IF(ISERROR(VLOOKUP($B231&amp;$N231,'4 этап'!$A$13:$I$512,8,FALSE)),0,VLOOKUP($B231&amp;$N231,'4 этап'!$A$13:$I$512,8,FALSE))</f>
        <v>200</v>
      </c>
      <c r="J231" s="32">
        <f>IF(ISERROR(VLOOKUP($B231&amp;$N231,'5 этап'!$A$13:$I$512,8,FALSE)),0,VLOOKUP($B231&amp;$N231,'5 этап'!$A$13:$I$512,8,FALSE))</f>
        <v>0</v>
      </c>
      <c r="K231" s="32">
        <f>IF(ISERROR(VLOOKUP($B231&amp;$N231,'6 этап'!$A$13:$I$512,8,FALSE)),0,VLOOKUP($B231&amp;$N231,'6 этап'!$A$13:$I$512,8,FALSE))</f>
        <v>186</v>
      </c>
      <c r="L231" s="32">
        <f>IF(ISERROR(VLOOKUP($B231&amp;$N231,'7 этап'!$A$13:$I$466,8,FALSE)),0,VLOOKUP($B231&amp;$N231,'7 этап'!$A$13:$I$466,8,FALSE))</f>
        <v>200</v>
      </c>
      <c r="M231" s="12">
        <f>LARGE(F231:K231,1)+LARGE(F231:K231,2)+LARGE(F231:K231,3)+LARGE(F231:K231,4)+L231</f>
        <v>785.7</v>
      </c>
      <c r="N231" s="14" t="s">
        <v>967</v>
      </c>
    </row>
    <row r="232" spans="1:14" x14ac:dyDescent="0.3">
      <c r="A232" s="35">
        <v>5</v>
      </c>
      <c r="B232" s="16" t="s">
        <v>156</v>
      </c>
      <c r="C232" s="16" t="s">
        <v>112</v>
      </c>
      <c r="D232" s="16">
        <v>2004</v>
      </c>
      <c r="E232" s="8">
        <f>COUNTIF(F232:L232,"&gt;0")</f>
        <v>4</v>
      </c>
      <c r="F232" s="32">
        <f>IF(ISERROR(VLOOKUP($B232&amp;$N232,'1 этап'!$A$13:$I$512,8,FALSE)),0,VLOOKUP($B232&amp;$N232,'1 этап'!$A$13:$I$512,8,FALSE))</f>
        <v>195.7</v>
      </c>
      <c r="G232" s="32">
        <f>IF(ISERROR(VLOOKUP($B232&amp;$N232,'2 этап'!$A$13:$I$512,8,FALSE)),0,VLOOKUP($B232&amp;$N232,'2 этап'!$A$13:$I$512,8,FALSE))</f>
        <v>198</v>
      </c>
      <c r="H232" s="32">
        <f>IF(ISERROR(VLOOKUP($B232&amp;$N232,'3 этап'!$A$13:$I$512,8,FALSE)),0,VLOOKUP($B232&amp;$N232,'3 этап'!$A$13:$I$512,8,FALSE))</f>
        <v>0</v>
      </c>
      <c r="I232" s="32">
        <f>IF(ISERROR(VLOOKUP($B232&amp;$N232,'4 этап'!$A$13:$I$512,8,FALSE)),0,VLOOKUP($B232&amp;$N232,'4 этап'!$A$13:$I$512,8,FALSE))</f>
        <v>177</v>
      </c>
      <c r="J232" s="32">
        <f>IF(ISERROR(VLOOKUP($B232&amp;$N232,'5 этап'!$A$13:$I$512,8,FALSE)),0,VLOOKUP($B232&amp;$N232,'5 этап'!$A$13:$I$512,8,FALSE))</f>
        <v>175</v>
      </c>
      <c r="K232" s="32">
        <f>IF(ISERROR(VLOOKUP($B232&amp;$N232,'6 этап'!$A$13:$I$512,8,FALSE)),0,VLOOKUP($B232&amp;$N232,'6 этап'!$A$13:$I$512,8,FALSE))</f>
        <v>0</v>
      </c>
      <c r="L232" s="32">
        <v>0</v>
      </c>
      <c r="M232" s="12">
        <f>LARGE(F232:K232,1)+LARGE(F232:K232,2)+LARGE(F232:K232,3)+LARGE(F232:K232,4)+L232</f>
        <v>745.7</v>
      </c>
      <c r="N232" s="14" t="s">
        <v>967</v>
      </c>
    </row>
    <row r="233" spans="1:14" x14ac:dyDescent="0.3">
      <c r="A233" s="35">
        <v>6</v>
      </c>
      <c r="B233" s="16" t="s">
        <v>471</v>
      </c>
      <c r="C233" s="16" t="s">
        <v>48</v>
      </c>
      <c r="D233" s="16">
        <v>2004</v>
      </c>
      <c r="E233" s="8">
        <f>COUNTIF(F233:L233,"&gt;0")</f>
        <v>5</v>
      </c>
      <c r="F233" s="32">
        <f>IF(ISERROR(VLOOKUP($B233&amp;$N233,'1 этап'!$A$13:$I$512,8,FALSE)),0,VLOOKUP($B233&amp;$N233,'1 этап'!$A$13:$I$512,8,FALSE))</f>
        <v>187.8</v>
      </c>
      <c r="G233" s="32">
        <f>IF(ISERROR(VLOOKUP($B233&amp;$N233,'2 этап'!$A$13:$I$512,8,FALSE)),0,VLOOKUP($B233&amp;$N233,'2 этап'!$A$13:$I$512,8,FALSE))</f>
        <v>0</v>
      </c>
      <c r="H233" s="32">
        <f>IF(ISERROR(VLOOKUP($B233&amp;$N233,'3 этап'!$A$13:$I$512,8,FALSE)),0,VLOOKUP($B233&amp;$N233,'3 этап'!$A$13:$I$512,8,FALSE))</f>
        <v>193.5</v>
      </c>
      <c r="I233" s="32">
        <f>IF(ISERROR(VLOOKUP($B233&amp;$N233,'4 этап'!$A$13:$I$512,8,FALSE)),0,VLOOKUP($B233&amp;$N233,'4 этап'!$A$13:$I$512,8,FALSE))</f>
        <v>160.6</v>
      </c>
      <c r="J233" s="32">
        <f>IF(ISERROR(VLOOKUP($B233&amp;$N233,'5 этап'!$A$13:$I$512,8,FALSE)),0,VLOOKUP($B233&amp;$N233,'5 этап'!$A$13:$I$512,8,FALSE))</f>
        <v>187.5</v>
      </c>
      <c r="K233" s="32">
        <f>IF(ISERROR(VLOOKUP($B233&amp;$N233,'6 этап'!$A$13:$I$512,8,FALSE)),0,VLOOKUP($B233&amp;$N233,'6 этап'!$A$13:$I$512,8,FALSE))</f>
        <v>169.4</v>
      </c>
      <c r="L233" s="32">
        <f>IF(ISERROR(VLOOKUP($B233&amp;$N233,'7 этап'!$A$13:$I$466,8,FALSE)),0,VLOOKUP($B233&amp;$N233,'7 этап'!$A$13:$I$466,8,FALSE))</f>
        <v>0</v>
      </c>
      <c r="M233" s="12">
        <f>LARGE(F233:K233,1)+LARGE(F233:K233,2)+LARGE(F233:K233,3)+LARGE(F233:K233,4)+L233</f>
        <v>738.19999999999993</v>
      </c>
      <c r="N233" s="14" t="s">
        <v>967</v>
      </c>
    </row>
    <row r="234" spans="1:14" x14ac:dyDescent="0.3">
      <c r="A234" s="35">
        <v>7</v>
      </c>
      <c r="B234" s="4" t="s">
        <v>159</v>
      </c>
      <c r="C234" s="4" t="s">
        <v>35</v>
      </c>
      <c r="D234" s="4">
        <v>2005</v>
      </c>
      <c r="E234" s="8">
        <f>COUNTIF(F234:L234,"&gt;0")</f>
        <v>4</v>
      </c>
      <c r="F234" s="32">
        <f>IF(ISERROR(VLOOKUP($B234&amp;$N234,'1 этап'!$A$13:$I$512,8,FALSE)),0,VLOOKUP($B234&amp;$N234,'1 этап'!$A$13:$I$512,8,FALSE))</f>
        <v>173.7</v>
      </c>
      <c r="G234" s="32">
        <f>IF(ISERROR(VLOOKUP($B234&amp;$N234,'2 этап'!$A$13:$I$512,8,FALSE)),0,VLOOKUP($B234&amp;$N234,'2 этап'!$A$13:$I$512,8,FALSE))</f>
        <v>171.7</v>
      </c>
      <c r="H234" s="32">
        <f>IF(ISERROR(VLOOKUP($B234&amp;$N234,'3 этап'!$A$13:$I$512,8,FALSE)),0,VLOOKUP($B234&amp;$N234,'3 этап'!$A$13:$I$512,8,FALSE))</f>
        <v>167</v>
      </c>
      <c r="I234" s="32">
        <f>IF(ISERROR(VLOOKUP($B234&amp;$N234,'4 этап'!$A$13:$I$512,8,FALSE)),0,VLOOKUP($B234&amp;$N234,'4 этап'!$A$13:$I$512,8,FALSE))</f>
        <v>164.6</v>
      </c>
      <c r="J234" s="32">
        <f>IF(ISERROR(VLOOKUP($B234&amp;$N234,'5 этап'!$A$13:$I$512,8,FALSE)),0,VLOOKUP($B234&amp;$N234,'5 этап'!$A$13:$I$512,8,FALSE))</f>
        <v>0</v>
      </c>
      <c r="K234" s="32">
        <f>IF(ISERROR(VLOOKUP($B234&amp;$N234,'6 этап'!$A$13:$I$512,8,FALSE)),0,VLOOKUP($B234&amp;$N234,'6 этап'!$A$13:$I$512,8,FALSE))</f>
        <v>0</v>
      </c>
      <c r="L234" s="32">
        <f>IF(ISERROR(VLOOKUP($B234&amp;$N234,'7 этап'!$A$13:$I$466,8,FALSE)),0,VLOOKUP($B234&amp;$N234,'7 этап'!$A$13:$I$466,8,FALSE))</f>
        <v>0</v>
      </c>
      <c r="M234" s="12">
        <f>LARGE(F234:K234,1)+LARGE(F234:K234,2)+LARGE(F234:K234,3)+LARGE(F234:K234,4)+L234</f>
        <v>677</v>
      </c>
      <c r="N234" s="14" t="s">
        <v>967</v>
      </c>
    </row>
    <row r="235" spans="1:14" x14ac:dyDescent="0.3">
      <c r="A235" s="35">
        <v>8</v>
      </c>
      <c r="B235" s="4" t="s">
        <v>158</v>
      </c>
      <c r="C235" s="4" t="s">
        <v>112</v>
      </c>
      <c r="D235" s="4">
        <v>2005</v>
      </c>
      <c r="E235" s="8">
        <f>COUNTIF(F235:L235,"&gt;0")</f>
        <v>4</v>
      </c>
      <c r="F235" s="32">
        <f>IF(ISERROR(VLOOKUP($B235&amp;$N235,'1 этап'!$A$13:$I$512,8,FALSE)),0,VLOOKUP($B235&amp;$N235,'1 этап'!$A$13:$I$512,8,FALSE))</f>
        <v>181.4</v>
      </c>
      <c r="G235" s="32">
        <f>IF(ISERROR(VLOOKUP($B235&amp;$N235,'2 этап'!$A$13:$I$512,8,FALSE)),0,VLOOKUP($B235&amp;$N235,'2 этап'!$A$13:$I$512,8,FALSE))</f>
        <v>181.5</v>
      </c>
      <c r="H235" s="32">
        <f>IF(ISERROR(VLOOKUP($B235&amp;$N235,'3 этап'!$A$13:$I$512,8,FALSE)),0,VLOOKUP($B235&amp;$N235,'3 этап'!$A$13:$I$512,8,FALSE))</f>
        <v>0</v>
      </c>
      <c r="I235" s="32">
        <f>IF(ISERROR(VLOOKUP($B235&amp;$N235,'4 этап'!$A$13:$I$512,8,FALSE)),0,VLOOKUP($B235&amp;$N235,'4 этап'!$A$13:$I$512,8,FALSE))</f>
        <v>0</v>
      </c>
      <c r="J235" s="32">
        <f>IF(ISERROR(VLOOKUP($B235&amp;$N235,'5 этап'!$A$13:$I$512,8,FALSE)),0,VLOOKUP($B235&amp;$N235,'5 этап'!$A$13:$I$512,8,FALSE))</f>
        <v>134.19999999999999</v>
      </c>
      <c r="K235" s="32">
        <f>IF(ISERROR(VLOOKUP($B235&amp;$N235,'6 этап'!$A$13:$I$512,8,FALSE)),0,VLOOKUP($B235&amp;$N235,'6 этап'!$A$13:$I$512,8,FALSE))</f>
        <v>0</v>
      </c>
      <c r="L235" s="32">
        <f>IF(ISERROR(VLOOKUP($B235&amp;$N235,'7 этап'!$A$13:$I$466,8,FALSE)),0,VLOOKUP($B235&amp;$N235,'7 этап'!$A$13:$I$466,8,FALSE))</f>
        <v>127.3</v>
      </c>
      <c r="M235" s="12">
        <f>LARGE(F235:K235,1)+LARGE(F235:K235,2)+LARGE(F235:K235,3)+LARGE(F235:K235,4)+L235</f>
        <v>624.4</v>
      </c>
      <c r="N235" s="14" t="s">
        <v>967</v>
      </c>
    </row>
    <row r="236" spans="1:14" x14ac:dyDescent="0.3">
      <c r="A236" s="35">
        <v>9</v>
      </c>
      <c r="B236" s="4" t="s">
        <v>161</v>
      </c>
      <c r="C236" s="4" t="s">
        <v>42</v>
      </c>
      <c r="D236" s="4">
        <v>2005</v>
      </c>
      <c r="E236" s="8">
        <f>COUNTIF(F236:L236,"&gt;0")</f>
        <v>4</v>
      </c>
      <c r="F236" s="32">
        <f>IF(ISERROR(VLOOKUP($B236&amp;$N236,'1 этап'!$A$13:$I$512,8,FALSE)),0,VLOOKUP($B236&amp;$N236,'1 этап'!$A$13:$I$512,8,FALSE))</f>
        <v>152.19999999999999</v>
      </c>
      <c r="G236" s="32">
        <f>IF(ISERROR(VLOOKUP($B236&amp;$N236,'2 этап'!$A$13:$I$512,8,FALSE)),0,VLOOKUP($B236&amp;$N236,'2 этап'!$A$13:$I$512,8,FALSE))</f>
        <v>147</v>
      </c>
      <c r="H236" s="32">
        <f>IF(ISERROR(VLOOKUP($B236&amp;$N236,'3 этап'!$A$13:$I$512,8,FALSE)),0,VLOOKUP($B236&amp;$N236,'3 этап'!$A$13:$I$512,8,FALSE))</f>
        <v>159.80000000000001</v>
      </c>
      <c r="I236" s="32">
        <f>IF(ISERROR(VLOOKUP($B236&amp;$N236,'4 этап'!$A$13:$I$512,8,FALSE)),0,VLOOKUP($B236&amp;$N236,'4 этап'!$A$13:$I$512,8,FALSE))</f>
        <v>154.69999999999999</v>
      </c>
      <c r="J236" s="32">
        <f>IF(ISERROR(VLOOKUP($B236&amp;$N236,'5 этап'!$A$13:$I$512,8,FALSE)),0,VLOOKUP($B236&amp;$N236,'5 этап'!$A$13:$I$512,8,FALSE))</f>
        <v>0</v>
      </c>
      <c r="K236" s="32">
        <f>IF(ISERROR(VLOOKUP($B236&amp;$N236,'6 этап'!$A$13:$I$512,8,FALSE)),0,VLOOKUP($B236&amp;$N236,'6 этап'!$A$13:$I$512,8,FALSE))</f>
        <v>0</v>
      </c>
      <c r="L236" s="32">
        <f>IF(ISERROR(VLOOKUP($B236&amp;$N236,'7 этап'!$A$13:$I$466,8,FALSE)),0,VLOOKUP($B236&amp;$N236,'7 этап'!$A$13:$I$466,8,FALSE))</f>
        <v>0</v>
      </c>
      <c r="M236" s="12">
        <f>LARGE(F236:K236,1)+LARGE(F236:K236,2)+LARGE(F236:K236,3)+LARGE(F236:K236,4)+L236</f>
        <v>613.70000000000005</v>
      </c>
      <c r="N236" s="14" t="s">
        <v>967</v>
      </c>
    </row>
    <row r="237" spans="1:14" x14ac:dyDescent="0.3">
      <c r="A237" s="35">
        <v>10</v>
      </c>
      <c r="B237" s="4" t="s">
        <v>475</v>
      </c>
      <c r="C237" s="4" t="s">
        <v>61</v>
      </c>
      <c r="D237" s="4">
        <v>2004</v>
      </c>
      <c r="E237" s="8">
        <f>COUNTIF(F237:L237,"&gt;0")</f>
        <v>5</v>
      </c>
      <c r="F237" s="32">
        <f>IF(ISERROR(VLOOKUP($B237&amp;$N237,'1 этап'!$A$13:$I$512,8,FALSE)),0,VLOOKUP($B237&amp;$N237,'1 этап'!$A$13:$I$512,8,FALSE))</f>
        <v>114.4</v>
      </c>
      <c r="G237" s="32">
        <f>IF(ISERROR(VLOOKUP($B237&amp;$N237,'2 этап'!$A$13:$I$512,8,FALSE)),0,VLOOKUP($B237&amp;$N237,'2 этап'!$A$13:$I$512,8,FALSE))</f>
        <v>0</v>
      </c>
      <c r="H237" s="32">
        <f>IF(ISERROR(VLOOKUP($B237&amp;$N237,'3 этап'!$A$13:$I$512,8,FALSE)),0,VLOOKUP($B237&amp;$N237,'3 этап'!$A$13:$I$512,8,FALSE))</f>
        <v>137.5</v>
      </c>
      <c r="I237" s="32">
        <f>IF(ISERROR(VLOOKUP($B237&amp;$N237,'4 этап'!$A$13:$I$512,8,FALSE)),0,VLOOKUP($B237&amp;$N237,'4 этап'!$A$13:$I$512,8,FALSE))</f>
        <v>107.1</v>
      </c>
      <c r="J237" s="32">
        <f>IF(ISERROR(VLOOKUP($B237&amp;$N237,'5 этап'!$A$13:$I$512,8,FALSE)),0,VLOOKUP($B237&amp;$N237,'5 этап'!$A$13:$I$512,8,FALSE))</f>
        <v>0</v>
      </c>
      <c r="K237" s="32">
        <f>IF(ISERROR(VLOOKUP($B237&amp;$N237,'6 этап'!$A$13:$I$512,8,FALSE)),0,VLOOKUP($B237&amp;$N237,'6 этап'!$A$13:$I$512,8,FALSE))</f>
        <v>121.1</v>
      </c>
      <c r="L237" s="32">
        <f>IF(ISERROR(VLOOKUP($B237&amp;$N237,'7 этап'!$A$13:$I$466,8,FALSE)),0,VLOOKUP($B237&amp;$N237,'7 этап'!$A$13:$I$466,8,FALSE))</f>
        <v>115.4</v>
      </c>
      <c r="M237" s="12">
        <f>LARGE(F237:K237,1)+LARGE(F237:K237,2)+LARGE(F237:K237,3)+LARGE(F237:K237,4)+L237</f>
        <v>595.5</v>
      </c>
      <c r="N237" s="14" t="s">
        <v>967</v>
      </c>
    </row>
    <row r="238" spans="1:14" x14ac:dyDescent="0.3">
      <c r="A238" s="35">
        <v>11</v>
      </c>
      <c r="B238" s="4" t="s">
        <v>458</v>
      </c>
      <c r="C238" s="4" t="s">
        <v>94</v>
      </c>
      <c r="D238" s="4">
        <v>2007</v>
      </c>
      <c r="E238" s="8">
        <f>COUNTIF(F238:L238,"&gt;0")</f>
        <v>3</v>
      </c>
      <c r="F238" s="32">
        <f>IF(ISERROR(VLOOKUP($B238&amp;$N238,'1 этап'!$A$13:$I$512,8,FALSE)),0,VLOOKUP($B238&amp;$N238,'1 этап'!$A$13:$I$512,8,FALSE))</f>
        <v>0</v>
      </c>
      <c r="G238" s="32">
        <f>IF(ISERROR(VLOOKUP($B238&amp;$N238,'2 этап'!$A$13:$I$512,8,FALSE)),0,VLOOKUP($B238&amp;$N238,'2 этап'!$A$13:$I$512,8,FALSE))</f>
        <v>0</v>
      </c>
      <c r="H238" s="32">
        <f>IF(ISERROR(VLOOKUP($B238&amp;$N238,'3 этап'!$A$13:$I$512,8,FALSE)),0,VLOOKUP($B238&amp;$N238,'3 этап'!$A$13:$I$512,8,FALSE))</f>
        <v>0</v>
      </c>
      <c r="I238" s="32">
        <f>IF(ISERROR(VLOOKUP($B238&amp;$N238,'4 этап'!$A$13:$I$512,8,FALSE)),0,VLOOKUP($B238&amp;$N238,'4 этап'!$A$13:$I$512,8,FALSE))</f>
        <v>0</v>
      </c>
      <c r="J238" s="32">
        <f>IF(ISERROR(VLOOKUP($B238&amp;$N238,'5 этап'!$A$13:$I$512,8,FALSE)),0,VLOOKUP($B238&amp;$N238,'5 этап'!$A$13:$I$512,8,FALSE))</f>
        <v>192.7</v>
      </c>
      <c r="K238" s="32">
        <f>IF(ISERROR(VLOOKUP($B238&amp;$N238,'6 этап'!$A$13:$I$512,8,FALSE)),0,VLOOKUP($B238&amp;$N238,'6 этап'!$A$13:$I$512,8,FALSE))</f>
        <v>188.8</v>
      </c>
      <c r="L238" s="32">
        <f>IF(ISERROR(VLOOKUP($B238&amp;$N238,'7 этап'!$A$13:$I$466,8,FALSE)),0,VLOOKUP($B238&amp;$N238,'7 этап'!$A$13:$I$466,8,FALSE))</f>
        <v>192.6</v>
      </c>
      <c r="M238" s="12">
        <f>LARGE(F238:K238,1)+LARGE(F238:K238,2)+LARGE(F238:K238,3)+LARGE(F238:K238,4)+L238</f>
        <v>574.1</v>
      </c>
      <c r="N238" s="14" t="s">
        <v>967</v>
      </c>
    </row>
    <row r="239" spans="1:14" x14ac:dyDescent="0.3">
      <c r="A239" s="35">
        <v>12</v>
      </c>
      <c r="B239" s="4" t="s">
        <v>811</v>
      </c>
      <c r="C239" s="4" t="s">
        <v>98</v>
      </c>
      <c r="D239" s="4">
        <v>2007</v>
      </c>
      <c r="E239" s="8">
        <f>COUNTIF(F239:L239,"&gt;0")</f>
        <v>3</v>
      </c>
      <c r="F239" s="32">
        <f>IF(ISERROR(VLOOKUP($B239&amp;$N239,'1 этап'!$A$13:$I$512,8,FALSE)),0,VLOOKUP($B239&amp;$N239,'1 этап'!$A$13:$I$512,8,FALSE))</f>
        <v>0</v>
      </c>
      <c r="G239" s="32">
        <f>IF(ISERROR(VLOOKUP($B239&amp;$N239,'2 этап'!$A$13:$I$512,8,FALSE)),0,VLOOKUP($B239&amp;$N239,'2 этап'!$A$13:$I$512,8,FALSE))</f>
        <v>0</v>
      </c>
      <c r="H239" s="32">
        <f>IF(ISERROR(VLOOKUP($B239&amp;$N239,'3 этап'!$A$13:$I$512,8,FALSE)),0,VLOOKUP($B239&amp;$N239,'3 этап'!$A$13:$I$512,8,FALSE))</f>
        <v>0</v>
      </c>
      <c r="I239" s="32">
        <f>IF(ISERROR(VLOOKUP($B239&amp;$N239,'4 этап'!$A$13:$I$512,8,FALSE)),0,VLOOKUP($B239&amp;$N239,'4 этап'!$A$13:$I$512,8,FALSE))</f>
        <v>0</v>
      </c>
      <c r="J239" s="32">
        <f>IF(ISERROR(VLOOKUP($B239&amp;$N239,'5 этап'!$A$13:$I$512,8,FALSE)),0,VLOOKUP($B239&amp;$N239,'5 этап'!$A$13:$I$512,8,FALSE))</f>
        <v>192.5</v>
      </c>
      <c r="K239" s="32">
        <f>IF(ISERROR(VLOOKUP($B239&amp;$N239,'6 этап'!$A$13:$I$512,8,FALSE)),0,VLOOKUP($B239&amp;$N239,'6 этап'!$A$13:$I$512,8,FALSE))</f>
        <v>180.6</v>
      </c>
      <c r="L239" s="32">
        <f>IF(ISERROR(VLOOKUP($B239&amp;$N239,'7 этап'!$A$13:$I$466,8,FALSE)),0,VLOOKUP($B239&amp;$N239,'7 этап'!$A$13:$I$466,8,FALSE))</f>
        <v>195.2</v>
      </c>
      <c r="M239" s="12">
        <f>LARGE(F239:K239,1)+LARGE(F239:K239,2)+LARGE(F239:K239,3)+LARGE(F239:K239,4)+L239</f>
        <v>568.29999999999995</v>
      </c>
      <c r="N239" s="14" t="s">
        <v>967</v>
      </c>
    </row>
    <row r="240" spans="1:14" x14ac:dyDescent="0.3">
      <c r="A240" s="35">
        <v>13</v>
      </c>
      <c r="B240" s="4" t="s">
        <v>474</v>
      </c>
      <c r="C240" s="4" t="s">
        <v>35</v>
      </c>
      <c r="D240" s="4">
        <v>2005</v>
      </c>
      <c r="E240" s="8">
        <f>COUNTIF(F240:L240,"&gt;0")</f>
        <v>4</v>
      </c>
      <c r="F240" s="32">
        <f>IF(ISERROR(VLOOKUP($B240&amp;$N240,'1 этап'!$A$13:$I$512,8,FALSE)),0,VLOOKUP($B240&amp;$N240,'1 этап'!$A$13:$I$512,8,FALSE))</f>
        <v>135.5</v>
      </c>
      <c r="G240" s="32">
        <f>IF(ISERROR(VLOOKUP($B240&amp;$N240,'2 этап'!$A$13:$I$512,8,FALSE)),0,VLOOKUP($B240&amp;$N240,'2 этап'!$A$13:$I$512,8,FALSE))</f>
        <v>0</v>
      </c>
      <c r="H240" s="32">
        <f>IF(ISERROR(VLOOKUP($B240&amp;$N240,'3 этап'!$A$13:$I$512,8,FALSE)),0,VLOOKUP($B240&amp;$N240,'3 этап'!$A$13:$I$512,8,FALSE))</f>
        <v>0</v>
      </c>
      <c r="I240" s="32">
        <f>IF(ISERROR(VLOOKUP($B240&amp;$N240,'4 этап'!$A$13:$I$512,8,FALSE)),0,VLOOKUP($B240&amp;$N240,'4 этап'!$A$13:$I$512,8,FALSE))</f>
        <v>103.3</v>
      </c>
      <c r="J240" s="32">
        <f>IF(ISERROR(VLOOKUP($B240&amp;$N240,'5 этап'!$A$13:$I$512,8,FALSE)),0,VLOOKUP($B240&amp;$N240,'5 этап'!$A$13:$I$512,8,FALSE))</f>
        <v>127.1</v>
      </c>
      <c r="K240" s="32">
        <f>IF(ISERROR(VLOOKUP($B240&amp;$N240,'6 этап'!$A$13:$I$512,8,FALSE)),0,VLOOKUP($B240&amp;$N240,'6 этап'!$A$13:$I$512,8,FALSE))</f>
        <v>0</v>
      </c>
      <c r="L240" s="32">
        <f>IF(ISERROR(VLOOKUP($B240&amp;$N240,'7 этап'!$A$13:$I$466,8,FALSE)),0,VLOOKUP($B240&amp;$N240,'7 этап'!$A$13:$I$466,8,FALSE))</f>
        <v>132.19999999999999</v>
      </c>
      <c r="M240" s="12">
        <f>LARGE(F240:K240,1)+LARGE(F240:K240,2)+LARGE(F240:K240,3)+LARGE(F240:K240,4)+L240</f>
        <v>498.1</v>
      </c>
      <c r="N240" s="14" t="s">
        <v>967</v>
      </c>
    </row>
    <row r="241" spans="1:14" x14ac:dyDescent="0.3">
      <c r="A241" s="35">
        <v>14</v>
      </c>
      <c r="B241" s="4" t="s">
        <v>810</v>
      </c>
      <c r="C241" s="4" t="s">
        <v>48</v>
      </c>
      <c r="D241" s="4">
        <v>2004</v>
      </c>
      <c r="E241" s="8">
        <f>COUNTIF(F241:L241,"&gt;0")</f>
        <v>2</v>
      </c>
      <c r="F241" s="32">
        <f>IF(ISERROR(VLOOKUP($B241&amp;$N241,'1 этап'!$A$13:$I$512,8,FALSE)),0,VLOOKUP($B241&amp;$N241,'1 этап'!$A$13:$I$512,8,FALSE))</f>
        <v>0</v>
      </c>
      <c r="G241" s="32">
        <f>IF(ISERROR(VLOOKUP($B241&amp;$N241,'2 этап'!$A$13:$I$512,8,FALSE)),0,VLOOKUP($B241&amp;$N241,'2 этап'!$A$13:$I$512,8,FALSE))</f>
        <v>0</v>
      </c>
      <c r="H241" s="32">
        <f>IF(ISERROR(VLOOKUP($B241&amp;$N241,'3 этап'!$A$13:$I$512,8,FALSE)),0,VLOOKUP($B241&amp;$N241,'3 этап'!$A$13:$I$512,8,FALSE))</f>
        <v>0</v>
      </c>
      <c r="I241" s="32">
        <f>IF(ISERROR(VLOOKUP($B241&amp;$N241,'4 этап'!$A$13:$I$512,8,FALSE)),0,VLOOKUP($B241&amp;$N241,'4 этап'!$A$13:$I$512,8,FALSE))</f>
        <v>0</v>
      </c>
      <c r="J241" s="32">
        <f>IF(ISERROR(VLOOKUP($B241&amp;$N241,'5 этап'!$A$13:$I$512,8,FALSE)),0,VLOOKUP($B241&amp;$N241,'5 этап'!$A$13:$I$512,8,FALSE))</f>
        <v>200</v>
      </c>
      <c r="K241" s="32">
        <f>IF(ISERROR(VLOOKUP($B241&amp;$N241,'6 этап'!$A$13:$I$512,8,FALSE)),0,VLOOKUP($B241&amp;$N241,'6 этап'!$A$13:$I$512,8,FALSE))</f>
        <v>200</v>
      </c>
      <c r="L241" s="32">
        <f>IF(ISERROR(VLOOKUP($B241&amp;$N241,'7 этап'!$A$13:$I$466,8,FALSE)),0,VLOOKUP($B241&amp;$N241,'7 этап'!$A$13:$I$466,8,FALSE))</f>
        <v>0</v>
      </c>
      <c r="M241" s="12">
        <f>LARGE(F241:K241,1)+LARGE(F241:K241,2)+LARGE(F241:K241,3)+LARGE(F241:K241,4)+L241</f>
        <v>400</v>
      </c>
      <c r="N241" s="14" t="s">
        <v>967</v>
      </c>
    </row>
    <row r="242" spans="1:14" x14ac:dyDescent="0.3">
      <c r="A242" s="35">
        <v>15</v>
      </c>
      <c r="B242" s="4" t="s">
        <v>472</v>
      </c>
      <c r="C242" s="4" t="s">
        <v>61</v>
      </c>
      <c r="D242" s="4">
        <v>2005</v>
      </c>
      <c r="E242" s="8">
        <f>COUNTIF(F242:L242,"&gt;0")</f>
        <v>2</v>
      </c>
      <c r="F242" s="32">
        <f>IF(ISERROR(VLOOKUP($B242&amp;$N242,'1 этап'!$A$13:$I$512,8,FALSE)),0,VLOOKUP($B242&amp;$N242,'1 этап'!$A$13:$I$512,8,FALSE))</f>
        <v>184.6</v>
      </c>
      <c r="G242" s="32">
        <f>IF(ISERROR(VLOOKUP($B242&amp;$N242,'2 этап'!$A$13:$I$512,8,FALSE)),0,VLOOKUP($B242&amp;$N242,'2 этап'!$A$13:$I$512,8,FALSE))</f>
        <v>0</v>
      </c>
      <c r="H242" s="32">
        <f>IF(ISERROR(VLOOKUP($B242&amp;$N242,'3 этап'!$A$13:$I$512,8,FALSE)),0,VLOOKUP($B242&amp;$N242,'3 этап'!$A$13:$I$512,8,FALSE))</f>
        <v>0</v>
      </c>
      <c r="I242" s="32">
        <f>IF(ISERROR(VLOOKUP($B242&amp;$N242,'4 этап'!$A$13:$I$512,8,FALSE)),0,VLOOKUP($B242&amp;$N242,'4 этап'!$A$13:$I$512,8,FALSE))</f>
        <v>170.3</v>
      </c>
      <c r="J242" s="32">
        <f>IF(ISERROR(VLOOKUP($B242&amp;$N242,'5 этап'!$A$13:$I$512,8,FALSE)),0,VLOOKUP($B242&amp;$N242,'5 этап'!$A$13:$I$512,8,FALSE))</f>
        <v>0</v>
      </c>
      <c r="K242" s="32">
        <f>IF(ISERROR(VLOOKUP($B242&amp;$N242,'6 этап'!$A$13:$I$512,8,FALSE)),0,VLOOKUP($B242&amp;$N242,'6 этап'!$A$13:$I$512,8,FALSE))</f>
        <v>0</v>
      </c>
      <c r="L242" s="32">
        <f>IF(ISERROR(VLOOKUP($B242&amp;$N242,'7 этап'!$A$13:$I$466,8,FALSE)),0,VLOOKUP($B242&amp;$N242,'7 этап'!$A$13:$I$466,8,FALSE))</f>
        <v>0</v>
      </c>
      <c r="M242" s="12">
        <f>LARGE(F242:K242,1)+LARGE(F242:K242,2)+LARGE(F242:K242,3)+LARGE(F242:K242,4)+L242</f>
        <v>354.9</v>
      </c>
      <c r="N242" s="14" t="s">
        <v>967</v>
      </c>
    </row>
    <row r="243" spans="1:14" x14ac:dyDescent="0.3">
      <c r="A243" s="35">
        <v>16</v>
      </c>
      <c r="B243" s="4" t="s">
        <v>812</v>
      </c>
      <c r="C243" s="4" t="s">
        <v>35</v>
      </c>
      <c r="D243" s="4">
        <v>2005</v>
      </c>
      <c r="E243" s="8">
        <f>COUNTIF(F243:L243,"&gt;0")</f>
        <v>2</v>
      </c>
      <c r="F243" s="32">
        <f>IF(ISERROR(VLOOKUP($B243&amp;$N243,'1 этап'!$A$13:$I$512,8,FALSE)),0,VLOOKUP($B243&amp;$N243,'1 этап'!$A$13:$I$512,8,FALSE))</f>
        <v>0</v>
      </c>
      <c r="G243" s="32">
        <f>IF(ISERROR(VLOOKUP($B243&amp;$N243,'2 этап'!$A$13:$I$512,8,FALSE)),0,VLOOKUP($B243&amp;$N243,'2 этап'!$A$13:$I$512,8,FALSE))</f>
        <v>0</v>
      </c>
      <c r="H243" s="32">
        <f>IF(ISERROR(VLOOKUP($B243&amp;$N243,'3 этап'!$A$13:$I$512,8,FALSE)),0,VLOOKUP($B243&amp;$N243,'3 этап'!$A$13:$I$512,8,FALSE))</f>
        <v>0</v>
      </c>
      <c r="I243" s="32">
        <f>IF(ISERROR(VLOOKUP($B243&amp;$N243,'4 этап'!$A$13:$I$512,8,FALSE)),0,VLOOKUP($B243&amp;$N243,'4 этап'!$A$13:$I$512,8,FALSE))</f>
        <v>0</v>
      </c>
      <c r="J243" s="32">
        <f>IF(ISERROR(VLOOKUP($B243&amp;$N243,'5 этап'!$A$13:$I$512,8,FALSE)),0,VLOOKUP($B243&amp;$N243,'5 этап'!$A$13:$I$512,8,FALSE))</f>
        <v>142.80000000000001</v>
      </c>
      <c r="K243" s="32">
        <f>IF(ISERROR(VLOOKUP($B243&amp;$N243,'6 этап'!$A$13:$I$512,8,FALSE)),0,VLOOKUP($B243&amp;$N243,'6 этап'!$A$13:$I$512,8,FALSE))</f>
        <v>0</v>
      </c>
      <c r="L243" s="32">
        <f>IF(ISERROR(VLOOKUP($B243&amp;$N243,'7 этап'!$A$13:$I$466,8,FALSE)),0,VLOOKUP($B243&amp;$N243,'7 этап'!$A$13:$I$466,8,FALSE))</f>
        <v>170.3</v>
      </c>
      <c r="M243" s="12">
        <f>LARGE(F243:K243,1)+LARGE(F243:K243,2)+LARGE(F243:K243,3)+LARGE(F243:K243,4)+L243</f>
        <v>313.10000000000002</v>
      </c>
      <c r="N243" s="14" t="s">
        <v>967</v>
      </c>
    </row>
    <row r="244" spans="1:14" x14ac:dyDescent="0.3">
      <c r="A244" s="35">
        <v>17</v>
      </c>
      <c r="B244" s="4" t="s">
        <v>162</v>
      </c>
      <c r="C244" s="4" t="s">
        <v>33</v>
      </c>
      <c r="D244" s="4">
        <v>2004</v>
      </c>
      <c r="E244" s="8">
        <f>COUNTIF(F244:L244,"&gt;0")</f>
        <v>2</v>
      </c>
      <c r="F244" s="32">
        <f>IF(ISERROR(VLOOKUP($B244&amp;$N244,'1 этап'!$A$13:$I$512,8,FALSE)),0,VLOOKUP($B244&amp;$N244,'1 этап'!$A$13:$I$512,8,FALSE))</f>
        <v>0</v>
      </c>
      <c r="G244" s="32">
        <f>IF(ISERROR(VLOOKUP($B244&amp;$N244,'2 этап'!$A$13:$I$512,8,FALSE)),0,VLOOKUP($B244&amp;$N244,'2 этап'!$A$13:$I$512,8,FALSE))</f>
        <v>129</v>
      </c>
      <c r="H244" s="32">
        <f>IF(ISERROR(VLOOKUP($B244&amp;$N244,'3 этап'!$A$13:$I$512,8,FALSE)),0,VLOOKUP($B244&amp;$N244,'3 этап'!$A$13:$I$512,8,FALSE))</f>
        <v>155.9</v>
      </c>
      <c r="I244" s="32">
        <f>IF(ISERROR(VLOOKUP($B244&amp;$N244,'4 этап'!$A$13:$I$512,8,FALSE)),0,VLOOKUP($B244&amp;$N244,'4 этап'!$A$13:$I$512,8,FALSE))</f>
        <v>0</v>
      </c>
      <c r="J244" s="32">
        <f>IF(ISERROR(VLOOKUP($B244&amp;$N244,'5 этап'!$A$13:$I$512,8,FALSE)),0,VLOOKUP($B244&amp;$N244,'5 этап'!$A$13:$I$512,8,FALSE))</f>
        <v>0</v>
      </c>
      <c r="K244" s="32">
        <f>IF(ISERROR(VLOOKUP($B244&amp;$N244,'6 этап'!$A$13:$I$512,8,FALSE)),0,VLOOKUP($B244&amp;$N244,'6 этап'!$A$13:$I$512,8,FALSE))</f>
        <v>0</v>
      </c>
      <c r="L244" s="32">
        <f>IF(ISERROR(VLOOKUP($B244&amp;$N244,'7 этап'!$A$13:$I$466,8,FALSE)),0,VLOOKUP($B244&amp;$N244,'7 этап'!$A$13:$I$466,8,FALSE))</f>
        <v>0</v>
      </c>
      <c r="M244" s="12">
        <f>LARGE(F244:K244,1)+LARGE(F244:K244,2)+LARGE(F244:K244,3)+LARGE(F244:K244,4)+L244</f>
        <v>284.89999999999998</v>
      </c>
      <c r="N244" s="14" t="s">
        <v>967</v>
      </c>
    </row>
    <row r="245" spans="1:14" x14ac:dyDescent="0.3">
      <c r="A245" s="35">
        <v>18</v>
      </c>
      <c r="B245" s="4" t="s">
        <v>470</v>
      </c>
      <c r="C245" s="4" t="s">
        <v>37</v>
      </c>
      <c r="D245" s="4">
        <v>2004</v>
      </c>
      <c r="E245" s="8">
        <f>COUNTIF(F245:L245,"&gt;0")</f>
        <v>1</v>
      </c>
      <c r="F245" s="32">
        <f>IF(ISERROR(VLOOKUP($B245&amp;$N245,'1 этап'!$A$13:$I$512,8,FALSE)),0,VLOOKUP($B245&amp;$N245,'1 этап'!$A$13:$I$512,8,FALSE))</f>
        <v>194</v>
      </c>
      <c r="G245" s="32">
        <f>IF(ISERROR(VLOOKUP($B245&amp;$N245,'2 этап'!$A$13:$I$512,8,FALSE)),0,VLOOKUP($B245&amp;$N245,'2 этап'!$A$13:$I$512,8,FALSE))</f>
        <v>0</v>
      </c>
      <c r="H245" s="32">
        <f>IF(ISERROR(VLOOKUP($B245&amp;$N245,'3 этап'!$A$13:$I$512,8,FALSE)),0,VLOOKUP($B245&amp;$N245,'3 этап'!$A$13:$I$512,8,FALSE))</f>
        <v>0</v>
      </c>
      <c r="I245" s="32">
        <f>IF(ISERROR(VLOOKUP($B245&amp;$N245,'4 этап'!$A$13:$I$512,8,FALSE)),0,VLOOKUP($B245&amp;$N245,'4 этап'!$A$13:$I$512,8,FALSE))</f>
        <v>0</v>
      </c>
      <c r="J245" s="32">
        <f>IF(ISERROR(VLOOKUP($B245&amp;$N245,'5 этап'!$A$13:$I$512,8,FALSE)),0,VLOOKUP($B245&amp;$N245,'5 этап'!$A$13:$I$512,8,FALSE))</f>
        <v>0</v>
      </c>
      <c r="K245" s="32">
        <f>IF(ISERROR(VLOOKUP($B245&amp;$N245,'6 этап'!$A$13:$I$512,8,FALSE)),0,VLOOKUP($B245&amp;$N245,'6 этап'!$A$13:$I$512,8,FALSE))</f>
        <v>0</v>
      </c>
      <c r="L245" s="32">
        <f>IF(ISERROR(VLOOKUP($B245&amp;$N245,'7 этап'!$A$13:$I$466,8,FALSE)),0,VLOOKUP($B245&amp;$N245,'7 этап'!$A$13:$I$466,8,FALSE))</f>
        <v>0</v>
      </c>
      <c r="M245" s="12">
        <f>LARGE(F245:K245,1)+LARGE(F245:K245,2)+LARGE(F245:K245,3)+LARGE(F245:K245,4)+L245</f>
        <v>194</v>
      </c>
      <c r="N245" s="14" t="s">
        <v>967</v>
      </c>
    </row>
    <row r="246" spans="1:14" x14ac:dyDescent="0.3">
      <c r="A246" s="35">
        <v>19</v>
      </c>
      <c r="B246" s="4" t="s">
        <v>137</v>
      </c>
      <c r="C246" s="4" t="s">
        <v>83</v>
      </c>
      <c r="D246" s="4">
        <v>2004</v>
      </c>
      <c r="E246" s="8">
        <f>COUNTIF(F246:L246,"&gt;0")</f>
        <v>2</v>
      </c>
      <c r="F246" s="32">
        <f>IF(ISERROR(VLOOKUP($B246&amp;$N246,'1 этап'!$A$13:$I$512,8,FALSE)),0,VLOOKUP($B246&amp;$N246,'1 этап'!$A$13:$I$512,8,FALSE))</f>
        <v>0</v>
      </c>
      <c r="G246" s="32">
        <f>IF(ISERROR(VLOOKUP($B246&amp;$N246,'2 этап'!$A$13:$I$512,8,FALSE)),0,VLOOKUP($B246&amp;$N246,'2 этап'!$A$13:$I$512,8,FALSE))</f>
        <v>0</v>
      </c>
      <c r="H246" s="32">
        <f>IF(ISERROR(VLOOKUP($B246&amp;$N246,'3 этап'!$A$13:$I$512,8,FALSE)),0,VLOOKUP($B246&amp;$N246,'3 этап'!$A$13:$I$512,8,FALSE))</f>
        <v>173.4</v>
      </c>
      <c r="I246" s="32">
        <f>IF(ISERROR(VLOOKUP($B246&amp;$N246,'4 этап'!$A$13:$I$512,8,FALSE)),0,VLOOKUP($B246&amp;$N246,'4 этап'!$A$13:$I$512,8,FALSE))</f>
        <v>0.01</v>
      </c>
      <c r="J246" s="32">
        <f>IF(ISERROR(VLOOKUP($B246&amp;$N246,'5 этап'!$A$13:$I$512,8,FALSE)),0,VLOOKUP($B246&amp;$N246,'5 этап'!$A$13:$I$512,8,FALSE))</f>
        <v>0</v>
      </c>
      <c r="K246" s="32">
        <f>IF(ISERROR(VLOOKUP($B246&amp;$N246,'6 этап'!$A$13:$I$512,8,FALSE)),0,VLOOKUP($B246&amp;$N246,'6 этап'!$A$13:$I$512,8,FALSE))</f>
        <v>0</v>
      </c>
      <c r="L246" s="32">
        <f>IF(ISERROR(VLOOKUP($B246&amp;$N246,'7 этап'!$A$13:$I$466,8,FALSE)),0,VLOOKUP($B246&amp;$N246,'7 этап'!$A$13:$I$466,8,FALSE))</f>
        <v>0</v>
      </c>
      <c r="M246" s="12">
        <f>LARGE(F246:K246,1)+LARGE(F246:K246,2)+LARGE(F246:K246,3)+LARGE(F246:K246,4)+L246</f>
        <v>173.41</v>
      </c>
      <c r="N246" s="14" t="s">
        <v>967</v>
      </c>
    </row>
    <row r="247" spans="1:14" x14ac:dyDescent="0.3">
      <c r="A247" s="35">
        <v>20</v>
      </c>
      <c r="B247" s="4" t="s">
        <v>461</v>
      </c>
      <c r="C247" s="4" t="s">
        <v>98</v>
      </c>
      <c r="D247" s="4">
        <v>2006</v>
      </c>
      <c r="E247" s="8">
        <f>COUNTIF(F247:L247,"&gt;0")</f>
        <v>1</v>
      </c>
      <c r="F247" s="32">
        <f>IF(ISERROR(VLOOKUP($B247&amp;$N247,'1 этап'!$A$13:$I$512,8,FALSE)),0,VLOOKUP($B247&amp;$N247,'1 этап'!$A$13:$I$512,8,FALSE))</f>
        <v>0</v>
      </c>
      <c r="G247" s="32">
        <f>IF(ISERROR(VLOOKUP($B247&amp;$N247,'2 этап'!$A$13:$I$512,8,FALSE)),0,VLOOKUP($B247&amp;$N247,'2 этап'!$A$13:$I$512,8,FALSE))</f>
        <v>0</v>
      </c>
      <c r="H247" s="32">
        <f>IF(ISERROR(VLOOKUP($B247&amp;$N247,'3 этап'!$A$13:$I$512,8,FALSE)),0,VLOOKUP($B247&amp;$N247,'3 этап'!$A$13:$I$512,8,FALSE))</f>
        <v>0</v>
      </c>
      <c r="I247" s="32">
        <f>IF(ISERROR(VLOOKUP($B247&amp;$N247,'4 этап'!$A$13:$I$512,8,FALSE)),0,VLOOKUP($B247&amp;$N247,'4 этап'!$A$13:$I$512,8,FALSE))</f>
        <v>0</v>
      </c>
      <c r="J247" s="32">
        <f>IF(ISERROR(VLOOKUP($B247&amp;$N247,'5 этап'!$A$13:$I$512,8,FALSE)),0,VLOOKUP($B247&amp;$N247,'5 этап'!$A$13:$I$512,8,FALSE))</f>
        <v>0</v>
      </c>
      <c r="K247" s="32">
        <f>IF(ISERROR(VLOOKUP($B247&amp;$N247,'6 этап'!$A$13:$I$512,8,FALSE)),0,VLOOKUP($B247&amp;$N247,'6 этап'!$A$13:$I$512,8,FALSE))</f>
        <v>154</v>
      </c>
      <c r="L247" s="32">
        <f>IF(ISERROR(VLOOKUP($B247&amp;$N247,'7 этап'!$A$13:$I$466,8,FALSE)),0,VLOOKUP($B247&amp;$N247,'7 этап'!$A$13:$I$466,8,FALSE))</f>
        <v>0</v>
      </c>
      <c r="M247" s="12">
        <f>LARGE(F247:K247,1)+LARGE(F247:K247,2)+LARGE(F247:K247,3)+LARGE(F247:K247,4)+L247</f>
        <v>154</v>
      </c>
      <c r="N247" s="14" t="s">
        <v>967</v>
      </c>
    </row>
    <row r="248" spans="1:14" x14ac:dyDescent="0.3">
      <c r="A248" s="35">
        <v>21</v>
      </c>
      <c r="B248" s="16" t="s">
        <v>473</v>
      </c>
      <c r="C248" s="16" t="s">
        <v>37</v>
      </c>
      <c r="D248" s="16">
        <v>2004</v>
      </c>
      <c r="E248" s="8">
        <f>COUNTIF(F248:L248,"&gt;0")</f>
        <v>1</v>
      </c>
      <c r="F248" s="32">
        <f>IF(ISERROR(VLOOKUP($B248&amp;$N248,'1 этап'!$A$13:$I$512,8,FALSE)),0,VLOOKUP($B248&amp;$N248,'1 этап'!$A$13:$I$512,8,FALSE))</f>
        <v>153.80000000000001</v>
      </c>
      <c r="G248" s="32">
        <f>IF(ISERROR(VLOOKUP($B248&amp;$N248,'2 этап'!$A$13:$I$512,8,FALSE)),0,VLOOKUP($B248&amp;$N248,'2 этап'!$A$13:$I$512,8,FALSE))</f>
        <v>0</v>
      </c>
      <c r="H248" s="32">
        <f>IF(ISERROR(VLOOKUP($B248&amp;$N248,'3 этап'!$A$13:$I$512,8,FALSE)),0,VLOOKUP($B248&amp;$N248,'3 этап'!$A$13:$I$512,8,FALSE))</f>
        <v>0</v>
      </c>
      <c r="I248" s="32">
        <f>IF(ISERROR(VLOOKUP($B248&amp;$N248,'4 этап'!$A$13:$I$512,8,FALSE)),0,VLOOKUP($B248&amp;$N248,'4 этап'!$A$13:$I$512,8,FALSE))</f>
        <v>0</v>
      </c>
      <c r="J248" s="32">
        <f>IF(ISERROR(VLOOKUP($B248&amp;$N248,'5 этап'!$A$13:$I$512,8,FALSE)),0,VLOOKUP($B248&amp;$N248,'5 этап'!$A$13:$I$512,8,FALSE))</f>
        <v>0</v>
      </c>
      <c r="K248" s="32">
        <f>IF(ISERROR(VLOOKUP($B248&amp;$N248,'6 этап'!$A$13:$I$512,8,FALSE)),0,VLOOKUP($B248&amp;$N248,'6 этап'!$A$13:$I$512,8,FALSE))</f>
        <v>0</v>
      </c>
      <c r="L248" s="32">
        <f>IF(ISERROR(VLOOKUP($B248&amp;$N248,'7 этап'!$A$13:$I$466,8,FALSE)),0,VLOOKUP($B248&amp;$N248,'7 этап'!$A$13:$I$466,8,FALSE))</f>
        <v>0</v>
      </c>
      <c r="M248" s="12">
        <f>LARGE(F248:K248,1)+LARGE(F248:K248,2)+LARGE(F248:K248,3)+LARGE(F248:K248,4)+L248</f>
        <v>153.80000000000001</v>
      </c>
      <c r="N248" s="14" t="s">
        <v>967</v>
      </c>
    </row>
    <row r="249" spans="1:14" x14ac:dyDescent="0.3">
      <c r="A249" s="35">
        <v>22</v>
      </c>
      <c r="B249" s="35" t="s">
        <v>813</v>
      </c>
      <c r="C249" s="35" t="s">
        <v>211</v>
      </c>
      <c r="D249" s="35">
        <v>2004</v>
      </c>
      <c r="E249" s="8">
        <f>COUNTIF(F249:L249,"&gt;0")</f>
        <v>2</v>
      </c>
      <c r="F249" s="32">
        <f>IF(ISERROR(VLOOKUP($B249&amp;$N249,'1 этап'!$A$13:$I$512,8,FALSE)),0,VLOOKUP($B249&amp;$N249,'1 этап'!$A$13:$I$512,8,FALSE))</f>
        <v>0</v>
      </c>
      <c r="G249" s="32">
        <f>IF(ISERROR(VLOOKUP($B249&amp;$N249,'2 этап'!$A$13:$I$512,8,FALSE)),0,VLOOKUP($B249&amp;$N249,'2 этап'!$A$13:$I$512,8,FALSE))</f>
        <v>0</v>
      </c>
      <c r="H249" s="32">
        <f>IF(ISERROR(VLOOKUP($B249&amp;$N249,'3 этап'!$A$13:$I$512,8,FALSE)),0,VLOOKUP($B249&amp;$N249,'3 этап'!$A$13:$I$512,8,FALSE))</f>
        <v>0</v>
      </c>
      <c r="I249" s="32">
        <f>IF(ISERROR(VLOOKUP($B249&amp;$N249,'4 этап'!$A$13:$I$512,8,FALSE)),0,VLOOKUP($B249&amp;$N249,'4 этап'!$A$13:$I$512,8,FALSE))</f>
        <v>0</v>
      </c>
      <c r="J249" s="32">
        <f>IF(ISERROR(VLOOKUP($B249&amp;$N249,'5 этап'!$A$13:$I$512,8,FALSE)),0,VLOOKUP($B249&amp;$N249,'5 этап'!$A$13:$I$512,8,FALSE))</f>
        <v>0.01</v>
      </c>
      <c r="K249" s="32">
        <f>IF(ISERROR(VLOOKUP($B249&amp;$N249,'6 этап'!$A$13:$I$512,8,FALSE)),0,VLOOKUP($B249&amp;$N249,'6 этап'!$A$13:$I$512,8,FALSE))</f>
        <v>0</v>
      </c>
      <c r="L249" s="32">
        <f>IF(ISERROR(VLOOKUP($B249&amp;$N249,'7 этап'!$A$13:$I$466,8,FALSE)),0,VLOOKUP($B249&amp;$N249,'7 этап'!$A$13:$I$466,8,FALSE))</f>
        <v>111.3</v>
      </c>
      <c r="M249" s="12">
        <f>LARGE(F249:K249,1)+LARGE(F249:K249,2)+LARGE(F249:K249,3)+LARGE(F249:K249,4)+L249</f>
        <v>111.31</v>
      </c>
      <c r="N249" s="14" t="s">
        <v>967</v>
      </c>
    </row>
    <row r="250" spans="1:14" s="27" customFormat="1" ht="31.5" customHeight="1" x14ac:dyDescent="0.3">
      <c r="A250" s="9" t="s">
        <v>968</v>
      </c>
      <c r="B250" s="9"/>
      <c r="C250" s="9"/>
      <c r="D250" s="9"/>
      <c r="E250" s="28"/>
      <c r="F250" s="32">
        <f>IF(ISERROR(VLOOKUP($B250&amp;$N250,'1 этап'!$A$13:$I$512,8,FALSE)),0,VLOOKUP($B250&amp;$N250,'1 этап'!$A$13:$I$512,8,FALSE))</f>
        <v>0</v>
      </c>
      <c r="G250" s="32">
        <f>IF(ISERROR(VLOOKUP($B250&amp;$N250,'2 этап'!$A$13:$I$512,8,FALSE)),0,VLOOKUP($B250&amp;$N250,'2 этап'!$A$13:$I$512,8,FALSE))</f>
        <v>0</v>
      </c>
      <c r="H250" s="32">
        <f>IF(ISERROR(VLOOKUP($B250&amp;$N250,'3 этап'!$A$13:$I$512,8,FALSE)),0,VLOOKUP($B250&amp;$N250,'3 этап'!$A$13:$I$512,8,FALSE))</f>
        <v>0</v>
      </c>
      <c r="I250" s="32">
        <f>IF(ISERROR(VLOOKUP($B250&amp;$N250,'4 этап'!$A$13:$I$512,8,FALSE)),0,VLOOKUP($B250&amp;$N250,'4 этап'!$A$13:$I$512,8,FALSE))</f>
        <v>0</v>
      </c>
      <c r="J250" s="32">
        <f>IF(ISERROR(VLOOKUP($B250&amp;$N250,'5 этап'!$A$13:$I$512,8,FALSE)),0,VLOOKUP($B250&amp;$N250,'5 этап'!$A$13:$I$512,8,FALSE))</f>
        <v>0</v>
      </c>
      <c r="K250" s="32">
        <f>IF(ISERROR(VLOOKUP($B250&amp;$N250,'6 этап'!$A$13:$I$512,8,FALSE)),0,VLOOKUP($B250&amp;$N250,'6 этап'!$A$13:$I$512,8,FALSE))</f>
        <v>0</v>
      </c>
      <c r="L250" s="32">
        <f>IF(ISERROR(VLOOKUP($B250&amp;$N250,'7 этап'!$A$13:$I$466,8,FALSE)),0,VLOOKUP($B250&amp;$N250,'7 этап'!$A$13:$I$466,8,FALSE))</f>
        <v>0</v>
      </c>
      <c r="M250" s="25">
        <v>1001</v>
      </c>
      <c r="N250" s="26" t="s">
        <v>968</v>
      </c>
    </row>
    <row r="251" spans="1:14" x14ac:dyDescent="0.3">
      <c r="A251" s="4">
        <v>1</v>
      </c>
      <c r="B251" s="4" t="s">
        <v>163</v>
      </c>
      <c r="C251" s="4" t="s">
        <v>37</v>
      </c>
      <c r="D251" s="4">
        <v>1966</v>
      </c>
      <c r="E251" s="8">
        <f>COUNTIF(F251:L251,"&gt;0")</f>
        <v>6</v>
      </c>
      <c r="F251" s="32">
        <f>IF(ISERROR(VLOOKUP($B251&amp;$N251,'1 этап'!$A$13:$I$512,8,FALSE)),0,VLOOKUP($B251&amp;$N251,'1 этап'!$A$13:$I$512,8,FALSE))</f>
        <v>200</v>
      </c>
      <c r="G251" s="32">
        <f>IF(ISERROR(VLOOKUP($B251&amp;$N251,'2 этап'!$A$13:$I$512,8,FALSE)),0,VLOOKUP($B251&amp;$N251,'2 этап'!$A$13:$I$512,8,FALSE))</f>
        <v>200</v>
      </c>
      <c r="H251" s="32">
        <f>IF(ISERROR(VLOOKUP($B251&amp;$N251,'3 этап'!$A$13:$I$512,8,FALSE)),0,VLOOKUP($B251&amp;$N251,'3 этап'!$A$13:$I$512,8,FALSE))</f>
        <v>200</v>
      </c>
      <c r="I251" s="32">
        <f>IF(ISERROR(VLOOKUP($B251&amp;$N251,'4 этап'!$A$13:$I$512,8,FALSE)),0,VLOOKUP($B251&amp;$N251,'4 этап'!$A$13:$I$512,8,FALSE))</f>
        <v>193.7</v>
      </c>
      <c r="J251" s="32">
        <f>IF(ISERROR(VLOOKUP($B251&amp;$N251,'5 этап'!$A$13:$I$512,8,FALSE)),0,VLOOKUP($B251&amp;$N251,'5 этап'!$A$13:$I$512,8,FALSE))</f>
        <v>0.01</v>
      </c>
      <c r="K251" s="32">
        <f>IF(ISERROR(VLOOKUP($B251&amp;$N251,'6 этап'!$A$13:$I$512,8,FALSE)),0,VLOOKUP($B251&amp;$N251,'6 этап'!$A$13:$I$512,8,FALSE))</f>
        <v>200</v>
      </c>
      <c r="L251" s="32">
        <f>IF(ISERROR(VLOOKUP($B251&amp;$N251,'7 этап'!$A$13:$I$466,8,FALSE)),0,VLOOKUP($B251&amp;$N251,'7 этап'!$A$13:$I$466,8,FALSE))</f>
        <v>0</v>
      </c>
      <c r="M251" s="12">
        <f>LARGE(F251:K251,1)+LARGE(F251:K251,2)+LARGE(F251:K251,3)+LARGE(F251:K251,4)+L251</f>
        <v>800</v>
      </c>
      <c r="N251" s="14" t="s">
        <v>968</v>
      </c>
    </row>
    <row r="252" spans="1:14" x14ac:dyDescent="0.3">
      <c r="A252" s="4">
        <v>2</v>
      </c>
      <c r="B252" s="4" t="s">
        <v>165</v>
      </c>
      <c r="C252" s="4" t="s">
        <v>35</v>
      </c>
      <c r="D252" s="4">
        <v>1983</v>
      </c>
      <c r="E252" s="8">
        <f>COUNTIF(F252:L252,"&gt;0")</f>
        <v>5</v>
      </c>
      <c r="F252" s="32">
        <f>IF(ISERROR(VLOOKUP($B252&amp;$N252,'1 этап'!$A$13:$I$512,8,FALSE)),0,VLOOKUP($B252&amp;$N252,'1 этап'!$A$13:$I$512,8,FALSE))</f>
        <v>0</v>
      </c>
      <c r="G252" s="32">
        <f>IF(ISERROR(VLOOKUP($B252&amp;$N252,'2 этап'!$A$13:$I$512,8,FALSE)),0,VLOOKUP($B252&amp;$N252,'2 этап'!$A$13:$I$512,8,FALSE))</f>
        <v>196.4</v>
      </c>
      <c r="H252" s="32">
        <f>IF(ISERROR(VLOOKUP($B252&amp;$N252,'3 этап'!$A$13:$I$512,8,FALSE)),0,VLOOKUP($B252&amp;$N252,'3 этап'!$A$13:$I$512,8,FALSE))</f>
        <v>192.9</v>
      </c>
      <c r="I252" s="32">
        <f>IF(ISERROR(VLOOKUP($B252&amp;$N252,'4 этап'!$A$13:$I$512,8,FALSE)),0,VLOOKUP($B252&amp;$N252,'4 этап'!$A$13:$I$512,8,FALSE))</f>
        <v>200</v>
      </c>
      <c r="J252" s="32">
        <f>IF(ISERROR(VLOOKUP($B252&amp;$N252,'5 этап'!$A$13:$I$512,8,FALSE)),0,VLOOKUP($B252&amp;$N252,'5 этап'!$A$13:$I$512,8,FALSE))</f>
        <v>200</v>
      </c>
      <c r="K252" s="32">
        <f>IF(ISERROR(VLOOKUP($B252&amp;$N252,'6 этап'!$A$13:$I$512,8,FALSE)),0,VLOOKUP($B252&amp;$N252,'6 этап'!$A$13:$I$512,8,FALSE))</f>
        <v>193.6</v>
      </c>
      <c r="L252" s="32">
        <f>IF(ISERROR(VLOOKUP($B252&amp;$N252,'7 этап'!$A$13:$I$466,8,FALSE)),0,VLOOKUP($B252&amp;$N252,'7 этап'!$A$13:$I$466,8,FALSE))</f>
        <v>0</v>
      </c>
      <c r="M252" s="12">
        <f>LARGE(F252:K252,1)+LARGE(F252:K252,2)+LARGE(F252:K252,3)+LARGE(F252:K252,4)+L252</f>
        <v>790</v>
      </c>
      <c r="N252" s="14" t="s">
        <v>968</v>
      </c>
    </row>
    <row r="253" spans="1:14" x14ac:dyDescent="0.3">
      <c r="A253" s="35">
        <v>3</v>
      </c>
      <c r="B253" s="4" t="s">
        <v>166</v>
      </c>
      <c r="C253" s="4" t="s">
        <v>37</v>
      </c>
      <c r="D253" s="4">
        <v>1980</v>
      </c>
      <c r="E253" s="8">
        <f>COUNTIF(F253:L253,"&gt;0")</f>
        <v>6</v>
      </c>
      <c r="F253" s="32">
        <f>IF(ISERROR(VLOOKUP($B253&amp;$N253,'1 этап'!$A$13:$I$512,8,FALSE)),0,VLOOKUP($B253&amp;$N253,'1 этап'!$A$13:$I$512,8,FALSE))</f>
        <v>161.9</v>
      </c>
      <c r="G253" s="32">
        <f>IF(ISERROR(VLOOKUP($B253&amp;$N253,'2 этап'!$A$13:$I$512,8,FALSE)),0,VLOOKUP($B253&amp;$N253,'2 этап'!$A$13:$I$512,8,FALSE))</f>
        <v>186</v>
      </c>
      <c r="H253" s="32">
        <f>IF(ISERROR(VLOOKUP($B253&amp;$N253,'3 этап'!$A$13:$I$512,8,FALSE)),0,VLOOKUP($B253&amp;$N253,'3 этап'!$A$13:$I$512,8,FALSE))</f>
        <v>181.3</v>
      </c>
      <c r="I253" s="32">
        <f>IF(ISERROR(VLOOKUP($B253&amp;$N253,'4 этап'!$A$13:$I$512,8,FALSE)),0,VLOOKUP($B253&amp;$N253,'4 этап'!$A$13:$I$512,8,FALSE))</f>
        <v>190</v>
      </c>
      <c r="J253" s="32">
        <f>IF(ISERROR(VLOOKUP($B253&amp;$N253,'5 этап'!$A$13:$I$512,8,FALSE)),0,VLOOKUP($B253&amp;$N253,'5 этап'!$A$13:$I$512,8,FALSE))</f>
        <v>194</v>
      </c>
      <c r="K253" s="32">
        <f>IF(ISERROR(VLOOKUP($B253&amp;$N253,'6 этап'!$A$13:$I$512,8,FALSE)),0,VLOOKUP($B253&amp;$N253,'6 этап'!$A$13:$I$512,8,FALSE))</f>
        <v>191</v>
      </c>
      <c r="L253" s="32">
        <f>IF(ISERROR(VLOOKUP($B253&amp;$N253,'7 этап'!$A$13:$I$466,8,FALSE)),0,VLOOKUP($B253&amp;$N253,'7 этап'!$A$13:$I$466,8,FALSE))</f>
        <v>0</v>
      </c>
      <c r="M253" s="12">
        <f>LARGE(F253:K253,1)+LARGE(F253:K253,2)+LARGE(F253:K253,3)+LARGE(F253:K253,4)+L253</f>
        <v>761</v>
      </c>
      <c r="N253" s="14" t="s">
        <v>968</v>
      </c>
    </row>
    <row r="254" spans="1:14" x14ac:dyDescent="0.3">
      <c r="A254" s="35">
        <v>4</v>
      </c>
      <c r="B254" s="4" t="s">
        <v>167</v>
      </c>
      <c r="C254" s="4" t="s">
        <v>33</v>
      </c>
      <c r="D254" s="4">
        <v>1993</v>
      </c>
      <c r="E254" s="8">
        <f>COUNTIF(F254:L254,"&gt;0")</f>
        <v>6</v>
      </c>
      <c r="F254" s="32">
        <f>IF(ISERROR(VLOOKUP($B254&amp;$N254,'1 этап'!$A$13:$I$512,8,FALSE)),0,VLOOKUP($B254&amp;$N254,'1 этап'!$A$13:$I$512,8,FALSE))</f>
        <v>169.5</v>
      </c>
      <c r="G254" s="32">
        <f>IF(ISERROR(VLOOKUP($B254&amp;$N254,'2 этап'!$A$13:$I$512,8,FALSE)),0,VLOOKUP($B254&amp;$N254,'2 этап'!$A$13:$I$512,8,FALSE))</f>
        <v>184.4</v>
      </c>
      <c r="H254" s="32">
        <f>IF(ISERROR(VLOOKUP($B254&amp;$N254,'3 этап'!$A$13:$I$512,8,FALSE)),0,VLOOKUP($B254&amp;$N254,'3 этап'!$A$13:$I$512,8,FALSE))</f>
        <v>180.9</v>
      </c>
      <c r="I254" s="32">
        <f>IF(ISERROR(VLOOKUP($B254&amp;$N254,'4 этап'!$A$13:$I$512,8,FALSE)),0,VLOOKUP($B254&amp;$N254,'4 этап'!$A$13:$I$512,8,FALSE))</f>
        <v>191.9</v>
      </c>
      <c r="J254" s="32">
        <f>IF(ISERROR(VLOOKUP($B254&amp;$N254,'5 этап'!$A$13:$I$512,8,FALSE)),0,VLOOKUP($B254&amp;$N254,'5 этап'!$A$13:$I$512,8,FALSE))</f>
        <v>177.6</v>
      </c>
      <c r="K254" s="32">
        <f>IF(ISERROR(VLOOKUP($B254&amp;$N254,'6 этап'!$A$13:$I$512,8,FALSE)),0,VLOOKUP($B254&amp;$N254,'6 этап'!$A$13:$I$512,8,FALSE))</f>
        <v>183.9</v>
      </c>
      <c r="L254" s="32">
        <f>IF(ISERROR(VLOOKUP($B254&amp;$N254,'7 этап'!$A$13:$I$466,8,FALSE)),0,VLOOKUP($B254&amp;$N254,'7 этап'!$A$13:$I$466,8,FALSE))</f>
        <v>0</v>
      </c>
      <c r="M254" s="12">
        <f>LARGE(F254:K254,1)+LARGE(F254:K254,2)+LARGE(F254:K254,3)+LARGE(F254:K254,4)+L254</f>
        <v>741.1</v>
      </c>
      <c r="N254" s="14" t="s">
        <v>968</v>
      </c>
    </row>
    <row r="255" spans="1:14" x14ac:dyDescent="0.3">
      <c r="A255" s="35">
        <v>5</v>
      </c>
      <c r="B255" s="4" t="s">
        <v>169</v>
      </c>
      <c r="C255" s="4" t="s">
        <v>48</v>
      </c>
      <c r="D255" s="4">
        <v>1979</v>
      </c>
      <c r="E255" s="8">
        <f>COUNTIF(F255:L255,"&gt;0")</f>
        <v>5</v>
      </c>
      <c r="F255" s="32">
        <f>IF(ISERROR(VLOOKUP($B255&amp;$N255,'1 этап'!$A$13:$I$512,8,FALSE)),0,VLOOKUP($B255&amp;$N255,'1 этап'!$A$13:$I$512,8,FALSE))</f>
        <v>163.80000000000001</v>
      </c>
      <c r="G255" s="32">
        <f>IF(ISERROR(VLOOKUP($B255&amp;$N255,'2 этап'!$A$13:$I$512,8,FALSE)),0,VLOOKUP($B255&amp;$N255,'2 этап'!$A$13:$I$512,8,FALSE))</f>
        <v>180.6</v>
      </c>
      <c r="H255" s="32">
        <f>IF(ISERROR(VLOOKUP($B255&amp;$N255,'3 этап'!$A$13:$I$512,8,FALSE)),0,VLOOKUP($B255&amp;$N255,'3 этап'!$A$13:$I$512,8,FALSE))</f>
        <v>0</v>
      </c>
      <c r="I255" s="32">
        <f>IF(ISERROR(VLOOKUP($B255&amp;$N255,'4 этап'!$A$13:$I$512,8,FALSE)),0,VLOOKUP($B255&amp;$N255,'4 этап'!$A$13:$I$512,8,FALSE))</f>
        <v>165.2</v>
      </c>
      <c r="J255" s="32">
        <f>IF(ISERROR(VLOOKUP($B255&amp;$N255,'5 этап'!$A$13:$I$512,8,FALSE)),0,VLOOKUP($B255&amp;$N255,'5 этап'!$A$13:$I$512,8,FALSE))</f>
        <v>160.5</v>
      </c>
      <c r="K255" s="32">
        <f>IF(ISERROR(VLOOKUP($B255&amp;$N255,'6 этап'!$A$13:$I$512,8,FALSE)),0,VLOOKUP($B255&amp;$N255,'6 этап'!$A$13:$I$512,8,FALSE))</f>
        <v>182.3</v>
      </c>
      <c r="L255" s="32">
        <f>IF(ISERROR(VLOOKUP($B255&amp;$N255,'7 этап'!$A$13:$I$466,8,FALSE)),0,VLOOKUP($B255&amp;$N255,'7 этап'!$A$13:$I$466,8,FALSE))</f>
        <v>0</v>
      </c>
      <c r="M255" s="12">
        <f>LARGE(F255:K255,1)+LARGE(F255:K255,2)+LARGE(F255:K255,3)+LARGE(F255:K255,4)+L255</f>
        <v>691.89999999999986</v>
      </c>
      <c r="N255" s="14" t="s">
        <v>968</v>
      </c>
    </row>
    <row r="256" spans="1:14" x14ac:dyDescent="0.3">
      <c r="A256" s="35">
        <v>6</v>
      </c>
      <c r="B256" s="4" t="s">
        <v>173</v>
      </c>
      <c r="C256" s="4" t="s">
        <v>33</v>
      </c>
      <c r="D256" s="4">
        <v>1982</v>
      </c>
      <c r="E256" s="8">
        <f>COUNTIF(F256:L256,"&gt;0")</f>
        <v>4</v>
      </c>
      <c r="F256" s="32">
        <f>IF(ISERROR(VLOOKUP($B256&amp;$N256,'1 этап'!$A$13:$I$512,8,FALSE)),0,VLOOKUP($B256&amp;$N256,'1 этап'!$A$13:$I$512,8,FALSE))</f>
        <v>0</v>
      </c>
      <c r="G256" s="32">
        <f>IF(ISERROR(VLOOKUP($B256&amp;$N256,'2 этап'!$A$13:$I$512,8,FALSE)),0,VLOOKUP($B256&amp;$N256,'2 этап'!$A$13:$I$512,8,FALSE))</f>
        <v>155.6</v>
      </c>
      <c r="H256" s="32">
        <f>IF(ISERROR(VLOOKUP($B256&amp;$N256,'3 этап'!$A$13:$I$512,8,FALSE)),0,VLOOKUP($B256&amp;$N256,'3 этап'!$A$13:$I$512,8,FALSE))</f>
        <v>131.30000000000001</v>
      </c>
      <c r="I256" s="32">
        <f>IF(ISERROR(VLOOKUP($B256&amp;$N256,'4 этап'!$A$13:$I$512,8,FALSE)),0,VLOOKUP($B256&amp;$N256,'4 этап'!$A$13:$I$512,8,FALSE))</f>
        <v>0</v>
      </c>
      <c r="J256" s="32">
        <f>IF(ISERROR(VLOOKUP($B256&amp;$N256,'5 этап'!$A$13:$I$512,8,FALSE)),0,VLOOKUP($B256&amp;$N256,'5 этап'!$A$13:$I$512,8,FALSE))</f>
        <v>152.5</v>
      </c>
      <c r="K256" s="32">
        <f>IF(ISERROR(VLOOKUP($B256&amp;$N256,'6 этап'!$A$13:$I$512,8,FALSE)),0,VLOOKUP($B256&amp;$N256,'6 этап'!$A$13:$I$512,8,FALSE))</f>
        <v>174.8</v>
      </c>
      <c r="L256" s="32">
        <f>IF(ISERROR(VLOOKUP($B256&amp;$N256,'7 этап'!$A$13:$I$466,8,FALSE)),0,VLOOKUP($B256&amp;$N256,'7 этап'!$A$13:$I$466,8,FALSE))</f>
        <v>0</v>
      </c>
      <c r="M256" s="12">
        <f>LARGE(F256:K256,1)+LARGE(F256:K256,2)+LARGE(F256:K256,3)+LARGE(F256:K256,4)+L256</f>
        <v>614.20000000000005</v>
      </c>
      <c r="N256" s="14" t="s">
        <v>968</v>
      </c>
    </row>
    <row r="257" spans="1:14" x14ac:dyDescent="0.3">
      <c r="A257" s="35">
        <v>7</v>
      </c>
      <c r="B257" s="4" t="s">
        <v>172</v>
      </c>
      <c r="C257" s="4" t="s">
        <v>27</v>
      </c>
      <c r="D257" s="4"/>
      <c r="E257" s="8">
        <f>COUNTIF(F257:L257,"&gt;0")</f>
        <v>5</v>
      </c>
      <c r="F257" s="32">
        <f>IF(ISERROR(VLOOKUP($B257&amp;$N257,'1 этап'!$A$13:$I$512,8,FALSE)),0,VLOOKUP($B257&amp;$N257,'1 этап'!$A$13:$I$512,8,FALSE))</f>
        <v>161.6</v>
      </c>
      <c r="G257" s="32">
        <f>IF(ISERROR(VLOOKUP($B257&amp;$N257,'2 этап'!$A$13:$I$512,8,FALSE)),0,VLOOKUP($B257&amp;$N257,'2 этап'!$A$13:$I$512,8,FALSE))</f>
        <v>173.4</v>
      </c>
      <c r="H257" s="32">
        <f>IF(ISERROR(VLOOKUP($B257&amp;$N257,'3 этап'!$A$13:$I$512,8,FALSE)),0,VLOOKUP($B257&amp;$N257,'3 этап'!$A$13:$I$512,8,FALSE))</f>
        <v>167.6</v>
      </c>
      <c r="I257" s="32">
        <f>IF(ISERROR(VLOOKUP($B257&amp;$N257,'4 этап'!$A$13:$I$512,8,FALSE)),0,VLOOKUP($B257&amp;$N257,'4 этап'!$A$13:$I$512,8,FALSE))</f>
        <v>0.01</v>
      </c>
      <c r="J257" s="32">
        <f>IF(ISERROR(VLOOKUP($B257&amp;$N257,'5 этап'!$A$13:$I$512,8,FALSE)),0,VLOOKUP($B257&amp;$N257,'5 этап'!$A$13:$I$512,8,FALSE))</f>
        <v>0</v>
      </c>
      <c r="K257" s="32">
        <f>IF(ISERROR(VLOOKUP($B257&amp;$N257,'6 этап'!$A$13:$I$512,8,FALSE)),0,VLOOKUP($B257&amp;$N257,'6 этап'!$A$13:$I$512,8,FALSE))</f>
        <v>102.9</v>
      </c>
      <c r="L257" s="32">
        <f>IF(ISERROR(VLOOKUP($B257&amp;$N257,'7 этап'!$A$13:$I$466,8,FALSE)),0,VLOOKUP($B257&amp;$N257,'7 этап'!$A$13:$I$466,8,FALSE))</f>
        <v>0</v>
      </c>
      <c r="M257" s="12">
        <f>LARGE(F257:K257,1)+LARGE(F257:K257,2)+LARGE(F257:K257,3)+LARGE(F257:K257,4)+L257</f>
        <v>605.5</v>
      </c>
      <c r="N257" s="14" t="s">
        <v>968</v>
      </c>
    </row>
    <row r="258" spans="1:14" x14ac:dyDescent="0.3">
      <c r="A258" s="35">
        <v>8</v>
      </c>
      <c r="B258" s="4" t="s">
        <v>666</v>
      </c>
      <c r="C258" s="4" t="s">
        <v>46</v>
      </c>
      <c r="D258" s="4">
        <v>1986</v>
      </c>
      <c r="E258" s="8">
        <f>COUNTIF(F258:L258,"&gt;0")</f>
        <v>3</v>
      </c>
      <c r="F258" s="32">
        <f>IF(ISERROR(VLOOKUP($B258&amp;$N258,'1 этап'!$A$13:$I$512,8,FALSE)),0,VLOOKUP($B258&amp;$N258,'1 этап'!$A$13:$I$512,8,FALSE))</f>
        <v>0</v>
      </c>
      <c r="G258" s="32">
        <f>IF(ISERROR(VLOOKUP($B258&amp;$N258,'2 этап'!$A$13:$I$512,8,FALSE)),0,VLOOKUP($B258&amp;$N258,'2 этап'!$A$13:$I$512,8,FALSE))</f>
        <v>0</v>
      </c>
      <c r="H258" s="32">
        <f>IF(ISERROR(VLOOKUP($B258&amp;$N258,'3 этап'!$A$13:$I$512,8,FALSE)),0,VLOOKUP($B258&amp;$N258,'3 этап'!$A$13:$I$512,8,FALSE))</f>
        <v>192</v>
      </c>
      <c r="I258" s="32">
        <f>IF(ISERROR(VLOOKUP($B258&amp;$N258,'4 этап'!$A$13:$I$512,8,FALSE)),0,VLOOKUP($B258&amp;$N258,'4 этап'!$A$13:$I$512,8,FALSE))</f>
        <v>173</v>
      </c>
      <c r="J258" s="32">
        <f>IF(ISERROR(VLOOKUP($B258&amp;$N258,'5 этап'!$A$13:$I$512,8,FALSE)),0,VLOOKUP($B258&amp;$N258,'5 этап'!$A$13:$I$512,8,FALSE))</f>
        <v>0</v>
      </c>
      <c r="K258" s="32">
        <f>IF(ISERROR(VLOOKUP($B258&amp;$N258,'6 этап'!$A$13:$I$512,8,FALSE)),0,VLOOKUP($B258&amp;$N258,'6 этап'!$A$13:$I$512,8,FALSE))</f>
        <v>182.6</v>
      </c>
      <c r="L258" s="32">
        <f>IF(ISERROR(VLOOKUP($B258&amp;$N258,'7 этап'!$A$13:$I$466,8,FALSE)),0,VLOOKUP($B258&amp;$N258,'7 этап'!$A$13:$I$466,8,FALSE))</f>
        <v>0</v>
      </c>
      <c r="M258" s="12">
        <f>LARGE(F258:K258,1)+LARGE(F258:K258,2)+LARGE(F258:K258,3)+LARGE(F258:K258,4)+L258</f>
        <v>547.6</v>
      </c>
      <c r="N258" s="14" t="s">
        <v>968</v>
      </c>
    </row>
    <row r="259" spans="1:14" x14ac:dyDescent="0.3">
      <c r="A259" s="35">
        <v>9</v>
      </c>
      <c r="B259" s="4" t="s">
        <v>171</v>
      </c>
      <c r="C259" s="4" t="s">
        <v>149</v>
      </c>
      <c r="D259" s="4">
        <v>1982</v>
      </c>
      <c r="E259" s="8">
        <f>COUNTIF(F259:L259,"&gt;0")</f>
        <v>3</v>
      </c>
      <c r="F259" s="32">
        <f>IF(ISERROR(VLOOKUP($B259&amp;$N259,'1 этап'!$A$13:$I$512,8,FALSE)),0,VLOOKUP($B259&amp;$N259,'1 этап'!$A$13:$I$512,8,FALSE))</f>
        <v>0</v>
      </c>
      <c r="G259" s="32">
        <f>IF(ISERROR(VLOOKUP($B259&amp;$N259,'2 этап'!$A$13:$I$512,8,FALSE)),0,VLOOKUP($B259&amp;$N259,'2 этап'!$A$13:$I$512,8,FALSE))</f>
        <v>174.3</v>
      </c>
      <c r="H259" s="32">
        <f>IF(ISERROR(VLOOKUP($B259&amp;$N259,'3 этап'!$A$13:$I$512,8,FALSE)),0,VLOOKUP($B259&amp;$N259,'3 этап'!$A$13:$I$512,8,FALSE))</f>
        <v>173</v>
      </c>
      <c r="I259" s="32">
        <f>IF(ISERROR(VLOOKUP($B259&amp;$N259,'4 этап'!$A$13:$I$512,8,FALSE)),0,VLOOKUP($B259&amp;$N259,'4 этап'!$A$13:$I$512,8,FALSE))</f>
        <v>129.1</v>
      </c>
      <c r="J259" s="32">
        <f>IF(ISERROR(VLOOKUP($B259&amp;$N259,'5 этап'!$A$13:$I$512,8,FALSE)),0,VLOOKUP($B259&amp;$N259,'5 этап'!$A$13:$I$512,8,FALSE))</f>
        <v>0</v>
      </c>
      <c r="K259" s="32">
        <f>IF(ISERROR(VLOOKUP($B259&amp;$N259,'6 этап'!$A$13:$I$512,8,FALSE)),0,VLOOKUP($B259&amp;$N259,'6 этап'!$A$13:$I$512,8,FALSE))</f>
        <v>0</v>
      </c>
      <c r="L259" s="32">
        <f>IF(ISERROR(VLOOKUP($B259&amp;$N259,'7 этап'!$A$13:$I$466,8,FALSE)),0,VLOOKUP($B259&amp;$N259,'7 этап'!$A$13:$I$466,8,FALSE))</f>
        <v>0</v>
      </c>
      <c r="M259" s="12">
        <f>LARGE(F259:K259,1)+LARGE(F259:K259,2)+LARGE(F259:K259,3)+LARGE(F259:K259,4)+L259</f>
        <v>476.4</v>
      </c>
      <c r="N259" s="14" t="s">
        <v>968</v>
      </c>
    </row>
    <row r="260" spans="1:14" x14ac:dyDescent="0.3">
      <c r="A260" s="35">
        <v>10</v>
      </c>
      <c r="B260" s="4" t="s">
        <v>477</v>
      </c>
      <c r="C260" s="4" t="s">
        <v>478</v>
      </c>
      <c r="D260" s="4">
        <v>1966</v>
      </c>
      <c r="E260" s="8">
        <f>COUNTIF(F260:L260,"&gt;0")</f>
        <v>3</v>
      </c>
      <c r="F260" s="32">
        <f>IF(ISERROR(VLOOKUP($B260&amp;$N260,'1 этап'!$A$13:$I$512,8,FALSE)),0,VLOOKUP($B260&amp;$N260,'1 этап'!$A$13:$I$512,8,FALSE))</f>
        <v>143</v>
      </c>
      <c r="G260" s="32">
        <f>IF(ISERROR(VLOOKUP($B260&amp;$N260,'2 этап'!$A$13:$I$512,8,FALSE)),0,VLOOKUP($B260&amp;$N260,'2 этап'!$A$13:$I$512,8,FALSE))</f>
        <v>0</v>
      </c>
      <c r="H260" s="32">
        <f>IF(ISERROR(VLOOKUP($B260&amp;$N260,'3 этап'!$A$13:$I$512,8,FALSE)),0,VLOOKUP($B260&amp;$N260,'3 этап'!$A$13:$I$512,8,FALSE))</f>
        <v>161.4</v>
      </c>
      <c r="I260" s="32">
        <f>IF(ISERROR(VLOOKUP($B260&amp;$N260,'4 этап'!$A$13:$I$512,8,FALSE)),0,VLOOKUP($B260&amp;$N260,'4 этап'!$A$13:$I$512,8,FALSE))</f>
        <v>0</v>
      </c>
      <c r="J260" s="32">
        <f>IF(ISERROR(VLOOKUP($B260&amp;$N260,'5 этап'!$A$13:$I$512,8,FALSE)),0,VLOOKUP($B260&amp;$N260,'5 этап'!$A$13:$I$512,8,FALSE))</f>
        <v>0</v>
      </c>
      <c r="K260" s="32">
        <f>IF(ISERROR(VLOOKUP($B260&amp;$N260,'6 этап'!$A$13:$I$512,8,FALSE)),0,VLOOKUP($B260&amp;$N260,'6 этап'!$A$13:$I$512,8,FALSE))</f>
        <v>139.30000000000001</v>
      </c>
      <c r="L260" s="32">
        <f>IF(ISERROR(VLOOKUP($B260&amp;$N260,'7 этап'!$A$13:$I$466,8,FALSE)),0,VLOOKUP($B260&amp;$N260,'7 этап'!$A$13:$I$466,8,FALSE))</f>
        <v>0</v>
      </c>
      <c r="M260" s="12">
        <f>LARGE(F260:K260,1)+LARGE(F260:K260,2)+LARGE(F260:K260,3)+LARGE(F260:K260,4)+L260</f>
        <v>443.7</v>
      </c>
      <c r="N260" s="14" t="s">
        <v>968</v>
      </c>
    </row>
    <row r="261" spans="1:14" x14ac:dyDescent="0.3">
      <c r="A261" s="35">
        <v>11</v>
      </c>
      <c r="B261" s="4" t="s">
        <v>164</v>
      </c>
      <c r="C261" s="4" t="s">
        <v>46</v>
      </c>
      <c r="D261" s="4">
        <v>1987</v>
      </c>
      <c r="E261" s="8">
        <f>COUNTIF(F261:L261,"&gt;0")</f>
        <v>2</v>
      </c>
      <c r="F261" s="32">
        <f>IF(ISERROR(VLOOKUP($B261&amp;$N261,'1 этап'!$A$13:$I$512,8,FALSE)),0,VLOOKUP($B261&amp;$N261,'1 этап'!$A$13:$I$512,8,FALSE))</f>
        <v>0</v>
      </c>
      <c r="G261" s="32">
        <f>IF(ISERROR(VLOOKUP($B261&amp;$N261,'2 этап'!$A$13:$I$512,8,FALSE)),0,VLOOKUP($B261&amp;$N261,'2 этап'!$A$13:$I$512,8,FALSE))</f>
        <v>199.9</v>
      </c>
      <c r="H261" s="32">
        <f>IF(ISERROR(VLOOKUP($B261&amp;$N261,'3 этап'!$A$13:$I$512,8,FALSE)),0,VLOOKUP($B261&amp;$N261,'3 этап'!$A$13:$I$512,8,FALSE))</f>
        <v>198.8</v>
      </c>
      <c r="I261" s="32">
        <f>IF(ISERROR(VLOOKUP($B261&amp;$N261,'4 этап'!$A$13:$I$512,8,FALSE)),0,VLOOKUP($B261&amp;$N261,'4 этап'!$A$13:$I$512,8,FALSE))</f>
        <v>0</v>
      </c>
      <c r="J261" s="32">
        <f>IF(ISERROR(VLOOKUP($B261&amp;$N261,'5 этап'!$A$13:$I$512,8,FALSE)),0,VLOOKUP($B261&amp;$N261,'5 этап'!$A$13:$I$512,8,FALSE))</f>
        <v>0</v>
      </c>
      <c r="K261" s="32">
        <f>IF(ISERROR(VLOOKUP($B261&amp;$N261,'6 этап'!$A$13:$I$512,8,FALSE)),0,VLOOKUP($B261&amp;$N261,'6 этап'!$A$13:$I$512,8,FALSE))</f>
        <v>0</v>
      </c>
      <c r="L261" s="32">
        <f>IF(ISERROR(VLOOKUP($B261&amp;$N261,'7 этап'!$A$13:$I$466,8,FALSE)),0,VLOOKUP($B261&amp;$N261,'7 этап'!$A$13:$I$466,8,FALSE))</f>
        <v>0</v>
      </c>
      <c r="M261" s="12">
        <f>LARGE(F261:K261,1)+LARGE(F261:K261,2)+LARGE(F261:K261,3)+LARGE(F261:K261,4)+L261</f>
        <v>398.70000000000005</v>
      </c>
      <c r="N261" s="14" t="s">
        <v>968</v>
      </c>
    </row>
    <row r="262" spans="1:14" x14ac:dyDescent="0.3">
      <c r="A262" s="35">
        <v>12</v>
      </c>
      <c r="B262" s="4" t="s">
        <v>176</v>
      </c>
      <c r="C262" s="4" t="s">
        <v>35</v>
      </c>
      <c r="D262" s="4">
        <v>1976</v>
      </c>
      <c r="E262" s="8">
        <f>COUNTIF(F262:L262,"&gt;0")</f>
        <v>5</v>
      </c>
      <c r="F262" s="32">
        <f>IF(ISERROR(VLOOKUP($B262&amp;$N262,'1 этап'!$A$13:$I$512,8,FALSE)),0,VLOOKUP($B262&amp;$N262,'1 этап'!$A$13:$I$512,8,FALSE))</f>
        <v>86.4</v>
      </c>
      <c r="G262" s="32">
        <f>IF(ISERROR(VLOOKUP($B262&amp;$N262,'2 этап'!$A$13:$I$512,8,FALSE)),0,VLOOKUP($B262&amp;$N262,'2 этап'!$A$13:$I$512,8,FALSE))</f>
        <v>92.7</v>
      </c>
      <c r="H262" s="32">
        <f>IF(ISERROR(VLOOKUP($B262&amp;$N262,'3 этап'!$A$13:$I$512,8,FALSE)),0,VLOOKUP($B262&amp;$N262,'3 этап'!$A$13:$I$512,8,FALSE))</f>
        <v>105.6</v>
      </c>
      <c r="I262" s="32">
        <f>IF(ISERROR(VLOOKUP($B262&amp;$N262,'4 этап'!$A$13:$I$512,8,FALSE)),0,VLOOKUP($B262&amp;$N262,'4 этап'!$A$13:$I$512,8,FALSE))</f>
        <v>97.8</v>
      </c>
      <c r="J262" s="32">
        <f>IF(ISERROR(VLOOKUP($B262&amp;$N262,'5 этап'!$A$13:$I$512,8,FALSE)),0,VLOOKUP($B262&amp;$N262,'5 этап'!$A$13:$I$512,8,FALSE))</f>
        <v>99.5</v>
      </c>
      <c r="K262" s="32">
        <f>IF(ISERROR(VLOOKUP($B262&amp;$N262,'6 этап'!$A$13:$I$512,8,FALSE)),0,VLOOKUP($B262&amp;$N262,'6 этап'!$A$13:$I$512,8,FALSE))</f>
        <v>0</v>
      </c>
      <c r="L262" s="32">
        <f>IF(ISERROR(VLOOKUP($B262&amp;$N262,'7 этап'!$A$13:$I$466,8,FALSE)),0,VLOOKUP($B262&amp;$N262,'7 этап'!$A$13:$I$466,8,FALSE))</f>
        <v>0</v>
      </c>
      <c r="M262" s="12">
        <f>LARGE(F262:K262,1)+LARGE(F262:K262,2)+LARGE(F262:K262,3)+LARGE(F262:K262,4)+L262</f>
        <v>395.59999999999997</v>
      </c>
      <c r="N262" s="14" t="s">
        <v>968</v>
      </c>
    </row>
    <row r="263" spans="1:14" x14ac:dyDescent="0.3">
      <c r="A263" s="35">
        <v>13</v>
      </c>
      <c r="B263" s="4" t="s">
        <v>671</v>
      </c>
      <c r="C263" s="4" t="s">
        <v>42</v>
      </c>
      <c r="D263" s="4">
        <v>1985</v>
      </c>
      <c r="E263" s="8">
        <f>COUNTIF(F263:L263,"&gt;0")</f>
        <v>3</v>
      </c>
      <c r="F263" s="32">
        <f>IF(ISERROR(VLOOKUP($B263&amp;$N263,'1 этап'!$A$13:$I$512,8,FALSE)),0,VLOOKUP($B263&amp;$N263,'1 этап'!$A$13:$I$512,8,FALSE))</f>
        <v>0</v>
      </c>
      <c r="G263" s="32">
        <f>IF(ISERROR(VLOOKUP($B263&amp;$N263,'2 этап'!$A$13:$I$512,8,FALSE)),0,VLOOKUP($B263&amp;$N263,'2 этап'!$A$13:$I$512,8,FALSE))</f>
        <v>0</v>
      </c>
      <c r="H263" s="32">
        <f>IF(ISERROR(VLOOKUP($B263&amp;$N263,'3 этап'!$A$13:$I$512,8,FALSE)),0,VLOOKUP($B263&amp;$N263,'3 этап'!$A$13:$I$512,8,FALSE))</f>
        <v>136.30000000000001</v>
      </c>
      <c r="I263" s="32">
        <f>IF(ISERROR(VLOOKUP($B263&amp;$N263,'4 этап'!$A$13:$I$512,8,FALSE)),0,VLOOKUP($B263&amp;$N263,'4 этап'!$A$13:$I$512,8,FALSE))</f>
        <v>101.3</v>
      </c>
      <c r="J263" s="32">
        <f>IF(ISERROR(VLOOKUP($B263&amp;$N263,'5 этап'!$A$13:$I$512,8,FALSE)),0,VLOOKUP($B263&amp;$N263,'5 этап'!$A$13:$I$512,8,FALSE))</f>
        <v>123.9</v>
      </c>
      <c r="K263" s="32">
        <f>IF(ISERROR(VLOOKUP($B263&amp;$N263,'6 этап'!$A$13:$I$512,8,FALSE)),0,VLOOKUP($B263&amp;$N263,'6 этап'!$A$13:$I$512,8,FALSE))</f>
        <v>0</v>
      </c>
      <c r="L263" s="32">
        <f>IF(ISERROR(VLOOKUP($B263&amp;$N263,'7 этап'!$A$13:$I$466,8,FALSE)),0,VLOOKUP($B263&amp;$N263,'7 этап'!$A$13:$I$466,8,FALSE))</f>
        <v>0</v>
      </c>
      <c r="M263" s="12">
        <f>LARGE(F263:K263,1)+LARGE(F263:K263,2)+LARGE(F263:K263,3)+LARGE(F263:K263,4)+L263</f>
        <v>361.50000000000006</v>
      </c>
      <c r="N263" s="14" t="s">
        <v>968</v>
      </c>
    </row>
    <row r="264" spans="1:14" x14ac:dyDescent="0.3">
      <c r="A264" s="35">
        <v>14</v>
      </c>
      <c r="B264" s="4" t="s">
        <v>736</v>
      </c>
      <c r="C264" s="4" t="s">
        <v>613</v>
      </c>
      <c r="D264" s="4">
        <v>1979</v>
      </c>
      <c r="E264" s="8">
        <f>COUNTIF(F264:L264,"&gt;0")</f>
        <v>2</v>
      </c>
      <c r="F264" s="32">
        <f>IF(ISERROR(VLOOKUP($B264&amp;$N264,'1 этап'!$A$13:$I$512,8,FALSE)),0,VLOOKUP($B264&amp;$N264,'1 этап'!$A$13:$I$512,8,FALSE))</f>
        <v>0</v>
      </c>
      <c r="G264" s="32">
        <f>IF(ISERROR(VLOOKUP($B264&amp;$N264,'2 этап'!$A$13:$I$512,8,FALSE)),0,VLOOKUP($B264&amp;$N264,'2 этап'!$A$13:$I$512,8,FALSE))</f>
        <v>0</v>
      </c>
      <c r="H264" s="32">
        <f>IF(ISERROR(VLOOKUP($B264&amp;$N264,'3 этап'!$A$13:$I$512,8,FALSE)),0,VLOOKUP($B264&amp;$N264,'3 этап'!$A$13:$I$512,8,FALSE))</f>
        <v>0</v>
      </c>
      <c r="I264" s="32">
        <f>IF(ISERROR(VLOOKUP($B264&amp;$N264,'4 этап'!$A$13:$I$512,8,FALSE)),0,VLOOKUP($B264&amp;$N264,'4 этап'!$A$13:$I$512,8,FALSE))</f>
        <v>173.7</v>
      </c>
      <c r="J264" s="32">
        <f>IF(ISERROR(VLOOKUP($B264&amp;$N264,'5 этап'!$A$13:$I$512,8,FALSE)),0,VLOOKUP($B264&amp;$N264,'5 этап'!$A$13:$I$512,8,FALSE))</f>
        <v>177.3</v>
      </c>
      <c r="K264" s="32">
        <f>IF(ISERROR(VLOOKUP($B264&amp;$N264,'6 этап'!$A$13:$I$512,8,FALSE)),0,VLOOKUP($B264&amp;$N264,'6 этап'!$A$13:$I$512,8,FALSE))</f>
        <v>0</v>
      </c>
      <c r="L264" s="32">
        <f>IF(ISERROR(VLOOKUP($B264&amp;$N264,'7 этап'!$A$13:$I$466,8,FALSE)),0,VLOOKUP($B264&amp;$N264,'7 этап'!$A$13:$I$466,8,FALSE))</f>
        <v>0</v>
      </c>
      <c r="M264" s="12">
        <f>LARGE(F264:K264,1)+LARGE(F264:K264,2)+LARGE(F264:K264,3)+LARGE(F264:K264,4)+L264</f>
        <v>351</v>
      </c>
      <c r="N264" s="14" t="s">
        <v>968</v>
      </c>
    </row>
    <row r="265" spans="1:14" x14ac:dyDescent="0.3">
      <c r="A265" s="35">
        <v>15</v>
      </c>
      <c r="B265" s="4" t="s">
        <v>170</v>
      </c>
      <c r="C265" s="4" t="s">
        <v>37</v>
      </c>
      <c r="D265" s="4">
        <v>1963</v>
      </c>
      <c r="E265" s="8">
        <f>COUNTIF(F265:L265,"&gt;0")</f>
        <v>2</v>
      </c>
      <c r="F265" s="32">
        <f>IF(ISERROR(VLOOKUP($B265&amp;$N265,'1 этап'!$A$13:$I$512,8,FALSE)),0,VLOOKUP($B265&amp;$N265,'1 этап'!$A$13:$I$512,8,FALSE))</f>
        <v>0</v>
      </c>
      <c r="G265" s="32">
        <f>IF(ISERROR(VLOOKUP($B265&amp;$N265,'2 этап'!$A$13:$I$512,8,FALSE)),0,VLOOKUP($B265&amp;$N265,'2 этап'!$A$13:$I$512,8,FALSE))</f>
        <v>178.5</v>
      </c>
      <c r="H265" s="32">
        <f>IF(ISERROR(VLOOKUP($B265&amp;$N265,'3 этап'!$A$13:$I$512,8,FALSE)),0,VLOOKUP($B265&amp;$N265,'3 этап'!$A$13:$I$512,8,FALSE))</f>
        <v>172.5</v>
      </c>
      <c r="I265" s="32">
        <f>IF(ISERROR(VLOOKUP($B265&amp;$N265,'4 этап'!$A$13:$I$512,8,FALSE)),0,VLOOKUP($B265&amp;$N265,'4 этап'!$A$13:$I$512,8,FALSE))</f>
        <v>0</v>
      </c>
      <c r="J265" s="32">
        <f>IF(ISERROR(VLOOKUP($B265&amp;$N265,'5 этап'!$A$13:$I$512,8,FALSE)),0,VLOOKUP($B265&amp;$N265,'5 этап'!$A$13:$I$512,8,FALSE))</f>
        <v>0</v>
      </c>
      <c r="K265" s="32">
        <f>IF(ISERROR(VLOOKUP($B265&amp;$N265,'6 этап'!$A$13:$I$512,8,FALSE)),0,VLOOKUP($B265&amp;$N265,'6 этап'!$A$13:$I$512,8,FALSE))</f>
        <v>0</v>
      </c>
      <c r="L265" s="32">
        <f>IF(ISERROR(VLOOKUP($B265&amp;$N265,'7 этап'!$A$13:$I$466,8,FALSE)),0,VLOOKUP($B265&amp;$N265,'7 этап'!$A$13:$I$466,8,FALSE))</f>
        <v>0</v>
      </c>
      <c r="M265" s="12">
        <f>LARGE(F265:K265,1)+LARGE(F265:K265,2)+LARGE(F265:K265,3)+LARGE(F265:K265,4)+L265</f>
        <v>351</v>
      </c>
      <c r="N265" s="14" t="s">
        <v>968</v>
      </c>
    </row>
    <row r="266" spans="1:14" x14ac:dyDescent="0.3">
      <c r="A266" s="35">
        <v>16</v>
      </c>
      <c r="B266" s="4" t="s">
        <v>815</v>
      </c>
      <c r="C266" s="4" t="s">
        <v>48</v>
      </c>
      <c r="D266" s="4">
        <v>1970</v>
      </c>
      <c r="E266" s="8">
        <f>COUNTIF(F266:L266,"&gt;0")</f>
        <v>2</v>
      </c>
      <c r="F266" s="32">
        <f>IF(ISERROR(VLOOKUP($B266&amp;$N266,'1 этап'!$A$13:$I$512,8,FALSE)),0,VLOOKUP($B266&amp;$N266,'1 этап'!$A$13:$I$512,8,FALSE))</f>
        <v>0</v>
      </c>
      <c r="G266" s="32">
        <f>IF(ISERROR(VLOOKUP($B266&amp;$N266,'2 этап'!$A$13:$I$512,8,FALSE)),0,VLOOKUP($B266&amp;$N266,'2 этап'!$A$13:$I$512,8,FALSE))</f>
        <v>0</v>
      </c>
      <c r="H266" s="32">
        <f>IF(ISERROR(VLOOKUP($B266&amp;$N266,'3 этап'!$A$13:$I$512,8,FALSE)),0,VLOOKUP($B266&amp;$N266,'3 этап'!$A$13:$I$512,8,FALSE))</f>
        <v>0</v>
      </c>
      <c r="I266" s="32">
        <f>IF(ISERROR(VLOOKUP($B266&amp;$N266,'4 этап'!$A$13:$I$512,8,FALSE)),0,VLOOKUP($B266&amp;$N266,'4 этап'!$A$13:$I$512,8,FALSE))</f>
        <v>0</v>
      </c>
      <c r="J266" s="32">
        <f>IF(ISERROR(VLOOKUP($B266&amp;$N266,'5 этап'!$A$13:$I$512,8,FALSE)),0,VLOOKUP($B266&amp;$N266,'5 этап'!$A$13:$I$512,8,FALSE))</f>
        <v>173.3</v>
      </c>
      <c r="K266" s="32">
        <f>IF(ISERROR(VLOOKUP($B266&amp;$N266,'6 этап'!$A$13:$I$512,8,FALSE)),0,VLOOKUP($B266&amp;$N266,'6 этап'!$A$13:$I$512,8,FALSE))</f>
        <v>161</v>
      </c>
      <c r="L266" s="32">
        <f>IF(ISERROR(VLOOKUP($B266&amp;$N266,'7 этап'!$A$13:$I$466,8,FALSE)),0,VLOOKUP($B266&amp;$N266,'7 этап'!$A$13:$I$466,8,FALSE))</f>
        <v>0</v>
      </c>
      <c r="M266" s="12">
        <f>LARGE(F266:K266,1)+LARGE(F266:K266,2)+LARGE(F266:K266,3)+LARGE(F266:K266,4)+L266</f>
        <v>334.3</v>
      </c>
      <c r="N266" s="14" t="s">
        <v>968</v>
      </c>
    </row>
    <row r="267" spans="1:14" x14ac:dyDescent="0.3">
      <c r="A267" s="35">
        <v>17</v>
      </c>
      <c r="B267" s="4" t="s">
        <v>668</v>
      </c>
      <c r="C267" s="4" t="s">
        <v>669</v>
      </c>
      <c r="D267" s="4">
        <v>1967</v>
      </c>
      <c r="E267" s="8">
        <f>COUNTIF(F267:L267,"&gt;0")</f>
        <v>2</v>
      </c>
      <c r="F267" s="32">
        <f>IF(ISERROR(VLOOKUP($B267&amp;$N267,'1 этап'!$A$13:$I$512,8,FALSE)),0,VLOOKUP($B267&amp;$N267,'1 этап'!$A$13:$I$512,8,FALSE))</f>
        <v>0</v>
      </c>
      <c r="G267" s="32">
        <f>IF(ISERROR(VLOOKUP($B267&amp;$N267,'2 этап'!$A$13:$I$512,8,FALSE)),0,VLOOKUP($B267&amp;$N267,'2 этап'!$A$13:$I$512,8,FALSE))</f>
        <v>0</v>
      </c>
      <c r="H267" s="32">
        <f>IF(ISERROR(VLOOKUP($B267&amp;$N267,'3 этап'!$A$13:$I$512,8,FALSE)),0,VLOOKUP($B267&amp;$N267,'3 этап'!$A$13:$I$512,8,FALSE))</f>
        <v>159.6</v>
      </c>
      <c r="I267" s="32">
        <f>IF(ISERROR(VLOOKUP($B267&amp;$N267,'4 этап'!$A$13:$I$512,8,FALSE)),0,VLOOKUP($B267&amp;$N267,'4 этап'!$A$13:$I$512,8,FALSE))</f>
        <v>0</v>
      </c>
      <c r="J267" s="32">
        <f>IF(ISERROR(VLOOKUP($B267&amp;$N267,'5 этап'!$A$13:$I$512,8,FALSE)),0,VLOOKUP($B267&amp;$N267,'5 этап'!$A$13:$I$512,8,FALSE))</f>
        <v>170.2</v>
      </c>
      <c r="K267" s="32">
        <f>IF(ISERROR(VLOOKUP($B267&amp;$N267,'6 этап'!$A$13:$I$512,8,FALSE)),0,VLOOKUP($B267&amp;$N267,'6 этап'!$A$13:$I$512,8,FALSE))</f>
        <v>0</v>
      </c>
      <c r="L267" s="32">
        <f>IF(ISERROR(VLOOKUP($B267&amp;$N267,'7 этап'!$A$13:$I$466,8,FALSE)),0,VLOOKUP($B267&amp;$N267,'7 этап'!$A$13:$I$466,8,FALSE))</f>
        <v>0</v>
      </c>
      <c r="M267" s="12">
        <f>LARGE(F267:K267,1)+LARGE(F267:K267,2)+LARGE(F267:K267,3)+LARGE(F267:K267,4)+L267</f>
        <v>329.79999999999995</v>
      </c>
      <c r="N267" s="14" t="s">
        <v>968</v>
      </c>
    </row>
    <row r="268" spans="1:14" x14ac:dyDescent="0.3">
      <c r="A268" s="35">
        <v>18</v>
      </c>
      <c r="B268" s="4" t="s">
        <v>816</v>
      </c>
      <c r="C268" s="4" t="s">
        <v>94</v>
      </c>
      <c r="D268" s="4">
        <v>1985</v>
      </c>
      <c r="E268" s="8">
        <f>COUNTIF(F268:L268,"&gt;0")</f>
        <v>2</v>
      </c>
      <c r="F268" s="32">
        <f>IF(ISERROR(VLOOKUP($B268&amp;$N268,'1 этап'!$A$13:$I$512,8,FALSE)),0,VLOOKUP($B268&amp;$N268,'1 этап'!$A$13:$I$512,8,FALSE))</f>
        <v>0</v>
      </c>
      <c r="G268" s="32">
        <f>IF(ISERROR(VLOOKUP($B268&amp;$N268,'2 этап'!$A$13:$I$512,8,FALSE)),0,VLOOKUP($B268&amp;$N268,'2 этап'!$A$13:$I$512,8,FALSE))</f>
        <v>0</v>
      </c>
      <c r="H268" s="32">
        <f>IF(ISERROR(VLOOKUP($B268&amp;$N268,'3 этап'!$A$13:$I$512,8,FALSE)),0,VLOOKUP($B268&amp;$N268,'3 этап'!$A$13:$I$512,8,FALSE))</f>
        <v>0</v>
      </c>
      <c r="I268" s="32">
        <f>IF(ISERROR(VLOOKUP($B268&amp;$N268,'4 этап'!$A$13:$I$512,8,FALSE)),0,VLOOKUP($B268&amp;$N268,'4 этап'!$A$13:$I$512,8,FALSE))</f>
        <v>0</v>
      </c>
      <c r="J268" s="32">
        <f>IF(ISERROR(VLOOKUP($B268&amp;$N268,'5 этап'!$A$13:$I$512,8,FALSE)),0,VLOOKUP($B268&amp;$N268,'5 этап'!$A$13:$I$512,8,FALSE))</f>
        <v>158.80000000000001</v>
      </c>
      <c r="K268" s="32">
        <f>IF(ISERROR(VLOOKUP($B268&amp;$N268,'6 этап'!$A$13:$I$512,8,FALSE)),0,VLOOKUP($B268&amp;$N268,'6 этап'!$A$13:$I$512,8,FALSE))</f>
        <v>160</v>
      </c>
      <c r="L268" s="32">
        <f>IF(ISERROR(VLOOKUP($B268&amp;$N268,'7 этап'!$A$13:$I$466,8,FALSE)),0,VLOOKUP($B268&amp;$N268,'7 этап'!$A$13:$I$466,8,FALSE))</f>
        <v>0</v>
      </c>
      <c r="M268" s="12">
        <f>LARGE(F268:K268,1)+LARGE(F268:K268,2)+LARGE(F268:K268,3)+LARGE(F268:K268,4)+L268</f>
        <v>318.8</v>
      </c>
      <c r="N268" s="14" t="s">
        <v>968</v>
      </c>
    </row>
    <row r="269" spans="1:14" x14ac:dyDescent="0.3">
      <c r="A269" s="35">
        <v>19</v>
      </c>
      <c r="B269" s="4" t="s">
        <v>817</v>
      </c>
      <c r="C269" s="4" t="s">
        <v>94</v>
      </c>
      <c r="D269" s="4">
        <v>1985</v>
      </c>
      <c r="E269" s="8">
        <f>COUNTIF(F269:L269,"&gt;0")</f>
        <v>2</v>
      </c>
      <c r="F269" s="32">
        <f>IF(ISERROR(VLOOKUP($B269&amp;$N269,'1 этап'!$A$13:$I$512,8,FALSE)),0,VLOOKUP($B269&amp;$N269,'1 этап'!$A$13:$I$512,8,FALSE))</f>
        <v>0</v>
      </c>
      <c r="G269" s="32">
        <f>IF(ISERROR(VLOOKUP($B269&amp;$N269,'2 этап'!$A$13:$I$512,8,FALSE)),0,VLOOKUP($B269&amp;$N269,'2 этап'!$A$13:$I$512,8,FALSE))</f>
        <v>0</v>
      </c>
      <c r="H269" s="32">
        <f>IF(ISERROR(VLOOKUP($B269&amp;$N269,'3 этап'!$A$13:$I$512,8,FALSE)),0,VLOOKUP($B269&amp;$N269,'3 этап'!$A$13:$I$512,8,FALSE))</f>
        <v>0</v>
      </c>
      <c r="I269" s="32">
        <f>IF(ISERROR(VLOOKUP($B269&amp;$N269,'4 этап'!$A$13:$I$512,8,FALSE)),0,VLOOKUP($B269&amp;$N269,'4 этап'!$A$13:$I$512,8,FALSE))</f>
        <v>0</v>
      </c>
      <c r="J269" s="32">
        <f>IF(ISERROR(VLOOKUP($B269&amp;$N269,'5 этап'!$A$13:$I$512,8,FALSE)),0,VLOOKUP($B269&amp;$N269,'5 этап'!$A$13:$I$512,8,FALSE))</f>
        <v>146.80000000000001</v>
      </c>
      <c r="K269" s="32">
        <f>IF(ISERROR(VLOOKUP($B269&amp;$N269,'6 этап'!$A$13:$I$512,8,FALSE)),0,VLOOKUP($B269&amp;$N269,'6 этап'!$A$13:$I$512,8,FALSE))</f>
        <v>135.19999999999999</v>
      </c>
      <c r="L269" s="32">
        <f>IF(ISERROR(VLOOKUP($B269&amp;$N269,'7 этап'!$A$13:$I$466,8,FALSE)),0,VLOOKUP($B269&amp;$N269,'7 этап'!$A$13:$I$466,8,FALSE))</f>
        <v>0</v>
      </c>
      <c r="M269" s="12">
        <f>LARGE(F269:K269,1)+LARGE(F269:K269,2)+LARGE(F269:K269,3)+LARGE(F269:K269,4)+L269</f>
        <v>282</v>
      </c>
      <c r="N269" s="14" t="s">
        <v>968</v>
      </c>
    </row>
    <row r="270" spans="1:14" x14ac:dyDescent="0.3">
      <c r="A270" s="35">
        <v>20</v>
      </c>
      <c r="B270" s="4" t="s">
        <v>479</v>
      </c>
      <c r="C270" s="4" t="s">
        <v>149</v>
      </c>
      <c r="D270" s="4">
        <v>1954</v>
      </c>
      <c r="E270" s="8">
        <f>COUNTIF(F270:L270,"&gt;0")</f>
        <v>2</v>
      </c>
      <c r="F270" s="32">
        <f>IF(ISERROR(VLOOKUP($B270&amp;$N270,'1 этап'!$A$13:$I$512,8,FALSE)),0,VLOOKUP($B270&amp;$N270,'1 этап'!$A$13:$I$512,8,FALSE))</f>
        <v>110.4</v>
      </c>
      <c r="G270" s="32">
        <f>IF(ISERROR(VLOOKUP($B270&amp;$N270,'2 этап'!$A$13:$I$512,8,FALSE)),0,VLOOKUP($B270&amp;$N270,'2 этап'!$A$13:$I$512,8,FALSE))</f>
        <v>0</v>
      </c>
      <c r="H270" s="32">
        <f>IF(ISERROR(VLOOKUP($B270&amp;$N270,'3 этап'!$A$13:$I$512,8,FALSE)),0,VLOOKUP($B270&amp;$N270,'3 этап'!$A$13:$I$512,8,FALSE))</f>
        <v>0</v>
      </c>
      <c r="I270" s="32">
        <f>IF(ISERROR(VLOOKUP($B270&amp;$N270,'4 этап'!$A$13:$I$512,8,FALSE)),0,VLOOKUP($B270&amp;$N270,'4 этап'!$A$13:$I$512,8,FALSE))</f>
        <v>146.9</v>
      </c>
      <c r="J270" s="32">
        <f>IF(ISERROR(VLOOKUP($B270&amp;$N270,'5 этап'!$A$13:$I$512,8,FALSE)),0,VLOOKUP($B270&amp;$N270,'5 этап'!$A$13:$I$512,8,FALSE))</f>
        <v>0</v>
      </c>
      <c r="K270" s="32">
        <f>IF(ISERROR(VLOOKUP($B270&amp;$N270,'6 этап'!$A$13:$I$512,8,FALSE)),0,VLOOKUP($B270&amp;$N270,'6 этап'!$A$13:$I$512,8,FALSE))</f>
        <v>0</v>
      </c>
      <c r="L270" s="32">
        <f>IF(ISERROR(VLOOKUP($B270&amp;$N270,'7 этап'!$A$13:$I$466,8,FALSE)),0,VLOOKUP($B270&amp;$N270,'7 этап'!$A$13:$I$466,8,FALSE))</f>
        <v>0</v>
      </c>
      <c r="M270" s="12">
        <f>LARGE(F270:K270,1)+LARGE(F270:K270,2)+LARGE(F270:K270,3)+LARGE(F270:K270,4)+L270</f>
        <v>257.3</v>
      </c>
      <c r="N270" s="14" t="s">
        <v>968</v>
      </c>
    </row>
    <row r="271" spans="1:14" x14ac:dyDescent="0.3">
      <c r="A271" s="35">
        <v>21</v>
      </c>
      <c r="B271" s="4" t="s">
        <v>818</v>
      </c>
      <c r="C271" s="4" t="s">
        <v>784</v>
      </c>
      <c r="D271" s="4">
        <v>1985</v>
      </c>
      <c r="E271" s="8">
        <f>COUNTIF(F271:L271,"&gt;0")</f>
        <v>2</v>
      </c>
      <c r="F271" s="32">
        <f>IF(ISERROR(VLOOKUP($B271&amp;$N271,'1 этап'!$A$13:$I$512,8,FALSE)),0,VLOOKUP($B271&amp;$N271,'1 этап'!$A$13:$I$512,8,FALSE))</f>
        <v>0</v>
      </c>
      <c r="G271" s="32">
        <f>IF(ISERROR(VLOOKUP($B271&amp;$N271,'2 этап'!$A$13:$I$512,8,FALSE)),0,VLOOKUP($B271&amp;$N271,'2 этап'!$A$13:$I$512,8,FALSE))</f>
        <v>0</v>
      </c>
      <c r="H271" s="32">
        <f>IF(ISERROR(VLOOKUP($B271&amp;$N271,'3 этап'!$A$13:$I$512,8,FALSE)),0,VLOOKUP($B271&amp;$N271,'3 этап'!$A$13:$I$512,8,FALSE))</f>
        <v>0</v>
      </c>
      <c r="I271" s="32">
        <f>IF(ISERROR(VLOOKUP($B271&amp;$N271,'4 этап'!$A$13:$I$512,8,FALSE)),0,VLOOKUP($B271&amp;$N271,'4 этап'!$A$13:$I$512,8,FALSE))</f>
        <v>0</v>
      </c>
      <c r="J271" s="32">
        <f>IF(ISERROR(VLOOKUP($B271&amp;$N271,'5 этап'!$A$13:$I$512,8,FALSE)),0,VLOOKUP($B271&amp;$N271,'5 этап'!$A$13:$I$512,8,FALSE))</f>
        <v>132</v>
      </c>
      <c r="K271" s="32">
        <f>IF(ISERROR(VLOOKUP($B271&amp;$N271,'6 этап'!$A$13:$I$512,8,FALSE)),0,VLOOKUP($B271&amp;$N271,'6 этап'!$A$13:$I$512,8,FALSE))</f>
        <v>124.3</v>
      </c>
      <c r="L271" s="32">
        <f>IF(ISERROR(VLOOKUP($B271&amp;$N271,'7 этап'!$A$13:$I$466,8,FALSE)),0,VLOOKUP($B271&amp;$N271,'7 этап'!$A$13:$I$466,8,FALSE))</f>
        <v>0</v>
      </c>
      <c r="M271" s="12">
        <f>LARGE(F271:K271,1)+LARGE(F271:K271,2)+LARGE(F271:K271,3)+LARGE(F271:K271,4)+L271</f>
        <v>256.3</v>
      </c>
      <c r="N271" s="14" t="s">
        <v>968</v>
      </c>
    </row>
    <row r="272" spans="1:14" x14ac:dyDescent="0.3">
      <c r="A272" s="35">
        <v>22</v>
      </c>
      <c r="B272" s="4" t="s">
        <v>670</v>
      </c>
      <c r="C272" s="4" t="s">
        <v>478</v>
      </c>
      <c r="D272" s="4">
        <v>1964</v>
      </c>
      <c r="E272" s="8">
        <f>COUNTIF(F272:L272,"&gt;0")</f>
        <v>2</v>
      </c>
      <c r="F272" s="32">
        <f>IF(ISERROR(VLOOKUP($B272&amp;$N272,'1 этап'!$A$13:$I$512,8,FALSE)),0,VLOOKUP($B272&amp;$N272,'1 этап'!$A$13:$I$512,8,FALSE))</f>
        <v>0</v>
      </c>
      <c r="G272" s="32">
        <f>IF(ISERROR(VLOOKUP($B272&amp;$N272,'2 этап'!$A$13:$I$512,8,FALSE)),0,VLOOKUP($B272&amp;$N272,'2 этап'!$A$13:$I$512,8,FALSE))</f>
        <v>0</v>
      </c>
      <c r="H272" s="32">
        <f>IF(ISERROR(VLOOKUP($B272&amp;$N272,'3 этап'!$A$13:$I$512,8,FALSE)),0,VLOOKUP($B272&amp;$N272,'3 этап'!$A$13:$I$512,8,FALSE))</f>
        <v>151.4</v>
      </c>
      <c r="I272" s="32">
        <f>IF(ISERROR(VLOOKUP($B272&amp;$N272,'4 этап'!$A$13:$I$512,8,FALSE)),0,VLOOKUP($B272&amp;$N272,'4 этап'!$A$13:$I$512,8,FALSE))</f>
        <v>96.4</v>
      </c>
      <c r="J272" s="32">
        <f>IF(ISERROR(VLOOKUP($B272&amp;$N272,'5 этап'!$A$13:$I$512,8,FALSE)),0,VLOOKUP($B272&amp;$N272,'5 этап'!$A$13:$I$512,8,FALSE))</f>
        <v>0</v>
      </c>
      <c r="K272" s="32">
        <f>IF(ISERROR(VLOOKUP($B272&amp;$N272,'6 этап'!$A$13:$I$512,8,FALSE)),0,VLOOKUP($B272&amp;$N272,'6 этап'!$A$13:$I$512,8,FALSE))</f>
        <v>0</v>
      </c>
      <c r="L272" s="32">
        <f>IF(ISERROR(VLOOKUP($B272&amp;$N272,'7 этап'!$A$13:$I$466,8,FALSE)),0,VLOOKUP($B272&amp;$N272,'7 этап'!$A$13:$I$466,8,FALSE))</f>
        <v>0</v>
      </c>
      <c r="M272" s="12">
        <f>LARGE(F272:K272,1)+LARGE(F272:K272,2)+LARGE(F272:K272,3)+LARGE(F272:K272,4)+L272</f>
        <v>247.8</v>
      </c>
      <c r="N272" s="14" t="s">
        <v>968</v>
      </c>
    </row>
    <row r="273" spans="1:14" x14ac:dyDescent="0.3">
      <c r="A273" s="35">
        <v>23</v>
      </c>
      <c r="B273" s="4" t="s">
        <v>672</v>
      </c>
      <c r="C273" s="4" t="s">
        <v>48</v>
      </c>
      <c r="D273" s="4">
        <v>1986</v>
      </c>
      <c r="E273" s="8">
        <f>COUNTIF(F273:L273,"&gt;0")</f>
        <v>2</v>
      </c>
      <c r="F273" s="32">
        <f>IF(ISERROR(VLOOKUP($B273&amp;$N273,'1 этап'!$A$13:$I$512,8,FALSE)),0,VLOOKUP($B273&amp;$N273,'1 этап'!$A$13:$I$512,8,FALSE))</f>
        <v>0</v>
      </c>
      <c r="G273" s="32">
        <f>IF(ISERROR(VLOOKUP($B273&amp;$N273,'2 этап'!$A$13:$I$512,8,FALSE)),0,VLOOKUP($B273&amp;$N273,'2 этап'!$A$13:$I$512,8,FALSE))</f>
        <v>0</v>
      </c>
      <c r="H273" s="32">
        <f>IF(ISERROR(VLOOKUP($B273&amp;$N273,'3 этап'!$A$13:$I$512,8,FALSE)),0,VLOOKUP($B273&amp;$N273,'3 этап'!$A$13:$I$512,8,FALSE))</f>
        <v>131</v>
      </c>
      <c r="I273" s="32">
        <f>IF(ISERROR(VLOOKUP($B273&amp;$N273,'4 этап'!$A$13:$I$512,8,FALSE)),0,VLOOKUP($B273&amp;$N273,'4 этап'!$A$13:$I$512,8,FALSE))</f>
        <v>113.9</v>
      </c>
      <c r="J273" s="32">
        <f>IF(ISERROR(VLOOKUP($B273&amp;$N273,'5 этап'!$A$13:$I$512,8,FALSE)),0,VLOOKUP($B273&amp;$N273,'5 этап'!$A$13:$I$512,8,FALSE))</f>
        <v>0</v>
      </c>
      <c r="K273" s="32">
        <f>IF(ISERROR(VLOOKUP($B273&amp;$N273,'6 этап'!$A$13:$I$512,8,FALSE)),0,VLOOKUP($B273&amp;$N273,'6 этап'!$A$13:$I$512,8,FALSE))</f>
        <v>0</v>
      </c>
      <c r="L273" s="32">
        <f>IF(ISERROR(VLOOKUP($B273&amp;$N273,'7 этап'!$A$13:$I$466,8,FALSE)),0,VLOOKUP($B273&amp;$N273,'7 этап'!$A$13:$I$466,8,FALSE))</f>
        <v>0</v>
      </c>
      <c r="M273" s="12">
        <f>LARGE(F273:K273,1)+LARGE(F273:K273,2)+LARGE(F273:K273,3)+LARGE(F273:K273,4)+L273</f>
        <v>244.9</v>
      </c>
      <c r="N273" s="14" t="s">
        <v>968</v>
      </c>
    </row>
    <row r="274" spans="1:14" x14ac:dyDescent="0.3">
      <c r="A274" s="35">
        <v>24</v>
      </c>
      <c r="B274" s="4" t="s">
        <v>175</v>
      </c>
      <c r="C274" s="4" t="s">
        <v>48</v>
      </c>
      <c r="D274" s="4">
        <v>1983</v>
      </c>
      <c r="E274" s="8">
        <f>COUNTIF(F274:L274,"&gt;0")</f>
        <v>4</v>
      </c>
      <c r="F274" s="32">
        <f>IF(ISERROR(VLOOKUP($B274&amp;$N274,'1 этап'!$A$13:$I$512,8,FALSE)),0,VLOOKUP($B274&amp;$N274,'1 этап'!$A$13:$I$512,8,FALSE))</f>
        <v>38.200000000000003</v>
      </c>
      <c r="G274" s="32">
        <f>IF(ISERROR(VLOOKUP($B274&amp;$N274,'2 этап'!$A$13:$I$512,8,FALSE)),0,VLOOKUP($B274&amp;$N274,'2 этап'!$A$13:$I$512,8,FALSE))</f>
        <v>96.2</v>
      </c>
      <c r="H274" s="32">
        <f>IF(ISERROR(VLOOKUP($B274&amp;$N274,'3 этап'!$A$13:$I$512,8,FALSE)),0,VLOOKUP($B274&amp;$N274,'3 этап'!$A$13:$I$512,8,FALSE))</f>
        <v>1</v>
      </c>
      <c r="I274" s="32">
        <f>IF(ISERROR(VLOOKUP($B274&amp;$N274,'4 этап'!$A$13:$I$512,8,FALSE)),0,VLOOKUP($B274&amp;$N274,'4 этап'!$A$13:$I$512,8,FALSE))</f>
        <v>93</v>
      </c>
      <c r="J274" s="32">
        <f>IF(ISERROR(VLOOKUP($B274&amp;$N274,'5 этап'!$A$13:$I$512,8,FALSE)),0,VLOOKUP($B274&amp;$N274,'5 этап'!$A$13:$I$512,8,FALSE))</f>
        <v>0</v>
      </c>
      <c r="K274" s="32">
        <f>IF(ISERROR(VLOOKUP($B274&amp;$N274,'6 этап'!$A$13:$I$512,8,FALSE)),0,VLOOKUP($B274&amp;$N274,'6 этап'!$A$13:$I$512,8,FALSE))</f>
        <v>0</v>
      </c>
      <c r="L274" s="32">
        <f>IF(ISERROR(VLOOKUP($B274&amp;$N274,'7 этап'!$A$13:$I$466,8,FALSE)),0,VLOOKUP($B274&amp;$N274,'7 этап'!$A$13:$I$466,8,FALSE))</f>
        <v>0</v>
      </c>
      <c r="M274" s="12">
        <f>LARGE(F274:K274,1)+LARGE(F274:K274,2)+LARGE(F274:K274,3)+LARGE(F274:K274,4)+L274</f>
        <v>228.39999999999998</v>
      </c>
      <c r="N274" s="14" t="s">
        <v>968</v>
      </c>
    </row>
    <row r="275" spans="1:14" x14ac:dyDescent="0.3">
      <c r="A275" s="35">
        <v>25</v>
      </c>
      <c r="B275" s="4" t="s">
        <v>667</v>
      </c>
      <c r="C275" s="4" t="s">
        <v>27</v>
      </c>
      <c r="D275" s="4">
        <v>1985</v>
      </c>
      <c r="E275" s="8">
        <f>COUNTIF(F275:L275,"&gt;0")</f>
        <v>1</v>
      </c>
      <c r="F275" s="32">
        <f>IF(ISERROR(VLOOKUP($B275&amp;$N275,'1 этап'!$A$13:$I$512,8,FALSE)),0,VLOOKUP($B275&amp;$N275,'1 этап'!$A$13:$I$512,8,FALSE))</f>
        <v>0</v>
      </c>
      <c r="G275" s="32">
        <f>IF(ISERROR(VLOOKUP($B275&amp;$N275,'2 этап'!$A$13:$I$512,8,FALSE)),0,VLOOKUP($B275&amp;$N275,'2 этап'!$A$13:$I$512,8,FALSE))</f>
        <v>0</v>
      </c>
      <c r="H275" s="32">
        <f>IF(ISERROR(VLOOKUP($B275&amp;$N275,'3 этап'!$A$13:$I$512,8,FALSE)),0,VLOOKUP($B275&amp;$N275,'3 этап'!$A$13:$I$512,8,FALSE))</f>
        <v>187.7</v>
      </c>
      <c r="I275" s="32">
        <f>IF(ISERROR(VLOOKUP($B275&amp;$N275,'4 этап'!$A$13:$I$512,8,FALSE)),0,VLOOKUP($B275&amp;$N275,'4 этап'!$A$13:$I$512,8,FALSE))</f>
        <v>0</v>
      </c>
      <c r="J275" s="32">
        <f>IF(ISERROR(VLOOKUP($B275&amp;$N275,'5 этап'!$A$13:$I$512,8,FALSE)),0,VLOOKUP($B275&amp;$N275,'5 этап'!$A$13:$I$512,8,FALSE))</f>
        <v>0</v>
      </c>
      <c r="K275" s="32">
        <f>IF(ISERROR(VLOOKUP($B275&amp;$N275,'6 этап'!$A$13:$I$512,8,FALSE)),0,VLOOKUP($B275&amp;$N275,'6 этап'!$A$13:$I$512,8,FALSE))</f>
        <v>0</v>
      </c>
      <c r="L275" s="32">
        <f>IF(ISERROR(VLOOKUP($B275&amp;$N275,'7 этап'!$A$13:$I$466,8,FALSE)),0,VLOOKUP($B275&amp;$N275,'7 этап'!$A$13:$I$466,8,FALSE))</f>
        <v>0</v>
      </c>
      <c r="M275" s="12">
        <f>LARGE(F275:K275,1)+LARGE(F275:K275,2)+LARGE(F275:K275,3)+LARGE(F275:K275,4)+L275</f>
        <v>187.7</v>
      </c>
      <c r="N275" s="14" t="s">
        <v>968</v>
      </c>
    </row>
    <row r="276" spans="1:14" x14ac:dyDescent="0.3">
      <c r="A276" s="35">
        <v>26</v>
      </c>
      <c r="B276" s="4" t="s">
        <v>168</v>
      </c>
      <c r="C276" s="4" t="s">
        <v>26</v>
      </c>
      <c r="D276" s="4">
        <v>1968</v>
      </c>
      <c r="E276" s="8">
        <f>COUNTIF(F276:L276,"&gt;0")</f>
        <v>1</v>
      </c>
      <c r="F276" s="32">
        <f>IF(ISERROR(VLOOKUP($B276&amp;$N276,'1 этап'!$A$13:$I$512,8,FALSE)),0,VLOOKUP($B276&amp;$N276,'1 этап'!$A$13:$I$512,8,FALSE))</f>
        <v>0</v>
      </c>
      <c r="G276" s="32">
        <f>IF(ISERROR(VLOOKUP($B276&amp;$N276,'2 этап'!$A$13:$I$512,8,FALSE)),0,VLOOKUP($B276&amp;$N276,'2 этап'!$A$13:$I$512,8,FALSE))</f>
        <v>184.4</v>
      </c>
      <c r="H276" s="32">
        <f>IF(ISERROR(VLOOKUP($B276&amp;$N276,'3 этап'!$A$13:$I$512,8,FALSE)),0,VLOOKUP($B276&amp;$N276,'3 этап'!$A$13:$I$512,8,FALSE))</f>
        <v>0</v>
      </c>
      <c r="I276" s="32">
        <f>IF(ISERROR(VLOOKUP($B276&amp;$N276,'4 этап'!$A$13:$I$512,8,FALSE)),0,VLOOKUP($B276&amp;$N276,'4 этап'!$A$13:$I$512,8,FALSE))</f>
        <v>0</v>
      </c>
      <c r="J276" s="32">
        <f>IF(ISERROR(VLOOKUP($B276&amp;$N276,'5 этап'!$A$13:$I$512,8,FALSE)),0,VLOOKUP($B276&amp;$N276,'5 этап'!$A$13:$I$512,8,FALSE))</f>
        <v>0</v>
      </c>
      <c r="K276" s="32">
        <f>IF(ISERROR(VLOOKUP($B276&amp;$N276,'6 этап'!$A$13:$I$512,8,FALSE)),0,VLOOKUP($B276&amp;$N276,'6 этап'!$A$13:$I$512,8,FALSE))</f>
        <v>0</v>
      </c>
      <c r="L276" s="32">
        <f>IF(ISERROR(VLOOKUP($B276&amp;$N276,'7 этап'!$A$13:$I$466,8,FALSE)),0,VLOOKUP($B276&amp;$N276,'7 этап'!$A$13:$I$466,8,FALSE))</f>
        <v>0</v>
      </c>
      <c r="M276" s="12">
        <f>LARGE(F276:K276,1)+LARGE(F276:K276,2)+LARGE(F276:K276,3)+LARGE(F276:K276,4)+L276</f>
        <v>184.4</v>
      </c>
      <c r="N276" s="14" t="s">
        <v>968</v>
      </c>
    </row>
    <row r="277" spans="1:14" x14ac:dyDescent="0.3">
      <c r="A277" s="35">
        <v>27</v>
      </c>
      <c r="B277" s="4" t="s">
        <v>174</v>
      </c>
      <c r="C277" s="4" t="s">
        <v>26</v>
      </c>
      <c r="D277" s="4">
        <v>1954</v>
      </c>
      <c r="E277" s="8">
        <f>COUNTIF(F277:L277,"&gt;0")</f>
        <v>1</v>
      </c>
      <c r="F277" s="32">
        <f>IF(ISERROR(VLOOKUP($B277&amp;$N277,'1 этап'!$A$13:$I$512,8,FALSE)),0,VLOOKUP($B277&amp;$N277,'1 этап'!$A$13:$I$512,8,FALSE))</f>
        <v>0</v>
      </c>
      <c r="G277" s="32">
        <f>IF(ISERROR(VLOOKUP($B277&amp;$N277,'2 этап'!$A$13:$I$512,8,FALSE)),0,VLOOKUP($B277&amp;$N277,'2 этап'!$A$13:$I$512,8,FALSE))</f>
        <v>151.5</v>
      </c>
      <c r="H277" s="32">
        <f>IF(ISERROR(VLOOKUP($B277&amp;$N277,'3 этап'!$A$13:$I$512,8,FALSE)),0,VLOOKUP($B277&amp;$N277,'3 этап'!$A$13:$I$512,8,FALSE))</f>
        <v>0</v>
      </c>
      <c r="I277" s="32">
        <f>IF(ISERROR(VLOOKUP($B277&amp;$N277,'4 этап'!$A$13:$I$512,8,FALSE)),0,VLOOKUP($B277&amp;$N277,'4 этап'!$A$13:$I$512,8,FALSE))</f>
        <v>0</v>
      </c>
      <c r="J277" s="32">
        <f>IF(ISERROR(VLOOKUP($B277&amp;$N277,'5 этап'!$A$13:$I$512,8,FALSE)),0,VLOOKUP($B277&amp;$N277,'5 этап'!$A$13:$I$512,8,FALSE))</f>
        <v>0</v>
      </c>
      <c r="K277" s="32">
        <f>IF(ISERROR(VLOOKUP($B277&amp;$N277,'6 этап'!$A$13:$I$512,8,FALSE)),0,VLOOKUP($B277&amp;$N277,'6 этап'!$A$13:$I$512,8,FALSE))</f>
        <v>0</v>
      </c>
      <c r="L277" s="32">
        <f>IF(ISERROR(VLOOKUP($B277&amp;$N277,'7 этап'!$A$13:$I$466,8,FALSE)),0,VLOOKUP($B277&amp;$N277,'7 этап'!$A$13:$I$466,8,FALSE))</f>
        <v>0</v>
      </c>
      <c r="M277" s="12">
        <f>LARGE(F277:K277,1)+LARGE(F277:K277,2)+LARGE(F277:K277,3)+LARGE(F277:K277,4)+L277</f>
        <v>151.5</v>
      </c>
      <c r="N277" s="14" t="s">
        <v>968</v>
      </c>
    </row>
    <row r="278" spans="1:14" x14ac:dyDescent="0.3">
      <c r="A278" s="35">
        <v>28</v>
      </c>
      <c r="B278" s="4" t="s">
        <v>737</v>
      </c>
      <c r="C278" s="4" t="s">
        <v>37</v>
      </c>
      <c r="D278" s="4">
        <v>1983</v>
      </c>
      <c r="E278" s="8">
        <f>COUNTIF(F278:L278,"&gt;0")</f>
        <v>1</v>
      </c>
      <c r="F278" s="32">
        <f>IF(ISERROR(VLOOKUP($B278&amp;$N278,'1 этап'!$A$13:$I$512,8,FALSE)),0,VLOOKUP($B278&amp;$N278,'1 этап'!$A$13:$I$512,8,FALSE))</f>
        <v>0</v>
      </c>
      <c r="G278" s="32">
        <f>IF(ISERROR(VLOOKUP($B278&amp;$N278,'2 этап'!$A$13:$I$512,8,FALSE)),0,VLOOKUP($B278&amp;$N278,'2 этап'!$A$13:$I$512,8,FALSE))</f>
        <v>0</v>
      </c>
      <c r="H278" s="32">
        <f>IF(ISERROR(VLOOKUP($B278&amp;$N278,'3 этап'!$A$13:$I$512,8,FALSE)),0,VLOOKUP($B278&amp;$N278,'3 этап'!$A$13:$I$512,8,FALSE))</f>
        <v>0</v>
      </c>
      <c r="I278" s="32">
        <f>IF(ISERROR(VLOOKUP($B278&amp;$N278,'4 этап'!$A$13:$I$512,8,FALSE)),0,VLOOKUP($B278&amp;$N278,'4 этап'!$A$13:$I$512,8,FALSE))</f>
        <v>138.80000000000001</v>
      </c>
      <c r="J278" s="32">
        <f>IF(ISERROR(VLOOKUP($B278&amp;$N278,'5 этап'!$A$13:$I$512,8,FALSE)),0,VLOOKUP($B278&amp;$N278,'5 этап'!$A$13:$I$512,8,FALSE))</f>
        <v>0</v>
      </c>
      <c r="K278" s="32">
        <f>IF(ISERROR(VLOOKUP($B278&amp;$N278,'6 этап'!$A$13:$I$512,8,FALSE)),0,VLOOKUP($B278&amp;$N278,'6 этап'!$A$13:$I$512,8,FALSE))</f>
        <v>0</v>
      </c>
      <c r="L278" s="32">
        <f>IF(ISERROR(VLOOKUP($B278&amp;$N278,'7 этап'!$A$13:$I$466,8,FALSE)),0,VLOOKUP($B278&amp;$N278,'7 этап'!$A$13:$I$466,8,FALSE))</f>
        <v>0</v>
      </c>
      <c r="M278" s="12">
        <f>LARGE(F278:K278,1)+LARGE(F278:K278,2)+LARGE(F278:K278,3)+LARGE(F278:K278,4)+L278</f>
        <v>138.80000000000001</v>
      </c>
      <c r="N278" s="14" t="s">
        <v>968</v>
      </c>
    </row>
    <row r="279" spans="1:14" x14ac:dyDescent="0.3">
      <c r="A279" s="35">
        <v>29</v>
      </c>
      <c r="B279" s="4" t="s">
        <v>917</v>
      </c>
      <c r="C279" s="4" t="s">
        <v>94</v>
      </c>
      <c r="D279" s="4">
        <v>1981</v>
      </c>
      <c r="E279" s="8">
        <f>COUNTIF(F279:L279,"&gt;0")</f>
        <v>1</v>
      </c>
      <c r="F279" s="32">
        <f>IF(ISERROR(VLOOKUP($B279&amp;$N279,'1 этап'!$A$13:$I$512,8,FALSE)),0,VLOOKUP($B279&amp;$N279,'1 этап'!$A$13:$I$512,8,FALSE))</f>
        <v>0</v>
      </c>
      <c r="G279" s="32">
        <f>IF(ISERROR(VLOOKUP($B279&amp;$N279,'2 этап'!$A$13:$I$512,8,FALSE)),0,VLOOKUP($B279&amp;$N279,'2 этап'!$A$13:$I$512,8,FALSE))</f>
        <v>0</v>
      </c>
      <c r="H279" s="32">
        <f>IF(ISERROR(VLOOKUP($B279&amp;$N279,'3 этап'!$A$13:$I$512,8,FALSE)),0,VLOOKUP($B279&amp;$N279,'3 этап'!$A$13:$I$512,8,FALSE))</f>
        <v>0</v>
      </c>
      <c r="I279" s="32">
        <f>IF(ISERROR(VLOOKUP($B279&amp;$N279,'4 этап'!$A$13:$I$512,8,FALSE)),0,VLOOKUP($B279&amp;$N279,'4 этап'!$A$13:$I$512,8,FALSE))</f>
        <v>0</v>
      </c>
      <c r="J279" s="32">
        <f>IF(ISERROR(VLOOKUP($B279&amp;$N279,'5 этап'!$A$13:$I$512,8,FALSE)),0,VLOOKUP($B279&amp;$N279,'5 этап'!$A$13:$I$512,8,FALSE))</f>
        <v>0</v>
      </c>
      <c r="K279" s="32">
        <f>IF(ISERROR(VLOOKUP($B279&amp;$N279,'6 этап'!$A$13:$I$512,8,FALSE)),0,VLOOKUP($B279&amp;$N279,'6 этап'!$A$13:$I$512,8,FALSE))</f>
        <v>101.9</v>
      </c>
      <c r="L279" s="32">
        <f>IF(ISERROR(VLOOKUP($B279&amp;$N279,'7 этап'!$A$13:$I$466,8,FALSE)),0,VLOOKUP($B279&amp;$N279,'7 этап'!$A$13:$I$466,8,FALSE))</f>
        <v>0</v>
      </c>
      <c r="M279" s="12">
        <f>LARGE(F279:K279,1)+LARGE(F279:K279,2)+LARGE(F279:K279,3)+LARGE(F279:K279,4)+L279</f>
        <v>101.9</v>
      </c>
      <c r="N279" s="14" t="s">
        <v>968</v>
      </c>
    </row>
    <row r="280" spans="1:14" x14ac:dyDescent="0.3">
      <c r="A280" s="35">
        <v>30</v>
      </c>
      <c r="B280" s="4" t="s">
        <v>177</v>
      </c>
      <c r="C280" s="4" t="s">
        <v>27</v>
      </c>
      <c r="D280" s="4">
        <v>1987</v>
      </c>
      <c r="E280" s="8">
        <f>COUNTIF(F280:L280,"&gt;0")</f>
        <v>2</v>
      </c>
      <c r="F280" s="32">
        <f>IF(ISERROR(VLOOKUP($B280&amp;$N280,'1 этап'!$A$13:$I$512,8,FALSE)),0,VLOOKUP($B280&amp;$N280,'1 этап'!$A$13:$I$512,8,FALSE))</f>
        <v>1</v>
      </c>
      <c r="G280" s="32">
        <f>IF(ISERROR(VLOOKUP($B280&amp;$N280,'2 этап'!$A$13:$I$512,8,FALSE)),0,VLOOKUP($B280&amp;$N280,'2 этап'!$A$13:$I$512,8,FALSE))</f>
        <v>79</v>
      </c>
      <c r="H280" s="32">
        <f>IF(ISERROR(VLOOKUP($B280&amp;$N280,'3 этап'!$A$13:$I$512,8,FALSE)),0,VLOOKUP($B280&amp;$N280,'3 этап'!$A$13:$I$512,8,FALSE))</f>
        <v>0</v>
      </c>
      <c r="I280" s="32">
        <f>IF(ISERROR(VLOOKUP($B280&amp;$N280,'4 этап'!$A$13:$I$512,8,FALSE)),0,VLOOKUP($B280&amp;$N280,'4 этап'!$A$13:$I$512,8,FALSE))</f>
        <v>0</v>
      </c>
      <c r="J280" s="32">
        <f>IF(ISERROR(VLOOKUP($B280&amp;$N280,'5 этап'!$A$13:$I$512,8,FALSE)),0,VLOOKUP($B280&amp;$N280,'5 этап'!$A$13:$I$512,8,FALSE))</f>
        <v>0</v>
      </c>
      <c r="K280" s="32">
        <f>IF(ISERROR(VLOOKUP($B280&amp;$N280,'6 этап'!$A$13:$I$512,8,FALSE)),0,VLOOKUP($B280&amp;$N280,'6 этап'!$A$13:$I$512,8,FALSE))</f>
        <v>0</v>
      </c>
      <c r="L280" s="32">
        <f>IF(ISERROR(VLOOKUP($B280&amp;$N280,'7 этап'!$A$13:$I$466,8,FALSE)),0,VLOOKUP($B280&amp;$N280,'7 этап'!$A$13:$I$466,8,FALSE))</f>
        <v>0</v>
      </c>
      <c r="M280" s="12">
        <f>LARGE(F280:K280,1)+LARGE(F280:K280,2)+LARGE(F280:K280,3)+LARGE(F280:K280,4)+L280</f>
        <v>80</v>
      </c>
      <c r="N280" s="14" t="s">
        <v>968</v>
      </c>
    </row>
    <row r="281" spans="1:14" x14ac:dyDescent="0.3">
      <c r="A281" s="35">
        <v>31</v>
      </c>
      <c r="B281" s="4" t="s">
        <v>481</v>
      </c>
      <c r="C281" s="4" t="s">
        <v>211</v>
      </c>
      <c r="D281" s="4">
        <v>1982</v>
      </c>
      <c r="E281" s="8">
        <f>COUNTIF(F281:L281,"&gt;0")</f>
        <v>2</v>
      </c>
      <c r="F281" s="32">
        <f>IF(ISERROR(VLOOKUP($B281&amp;$N281,'1 этап'!$A$13:$I$512,8,FALSE)),0,VLOOKUP($B281&amp;$N281,'1 этап'!$A$13:$I$512,8,FALSE))</f>
        <v>1</v>
      </c>
      <c r="G281" s="32">
        <f>IF(ISERROR(VLOOKUP($B281&amp;$N281,'2 этап'!$A$13:$I$512,8,FALSE)),0,VLOOKUP($B281&amp;$N281,'2 этап'!$A$13:$I$512,8,FALSE))</f>
        <v>0</v>
      </c>
      <c r="H281" s="32">
        <f>IF(ISERROR(VLOOKUP($B281&amp;$N281,'3 этап'!$A$13:$I$512,8,FALSE)),0,VLOOKUP($B281&amp;$N281,'3 этап'!$A$13:$I$512,8,FALSE))</f>
        <v>0</v>
      </c>
      <c r="I281" s="32">
        <f>IF(ISERROR(VLOOKUP($B281&amp;$N281,'4 этап'!$A$13:$I$512,8,FALSE)),0,VLOOKUP($B281&amp;$N281,'4 этап'!$A$13:$I$512,8,FALSE))</f>
        <v>0</v>
      </c>
      <c r="J281" s="32">
        <f>IF(ISERROR(VLOOKUP($B281&amp;$N281,'5 этап'!$A$13:$I$512,8,FALSE)),0,VLOOKUP($B281&amp;$N281,'5 этап'!$A$13:$I$512,8,FALSE))</f>
        <v>69.400000000000006</v>
      </c>
      <c r="K281" s="32">
        <f>IF(ISERROR(VLOOKUP($B281&amp;$N281,'6 этап'!$A$13:$I$512,8,FALSE)),0,VLOOKUP($B281&amp;$N281,'6 этап'!$A$13:$I$512,8,FALSE))</f>
        <v>0</v>
      </c>
      <c r="L281" s="32">
        <f>IF(ISERROR(VLOOKUP($B281&amp;$N281,'7 этап'!$A$13:$I$466,8,FALSE)),0,VLOOKUP($B281&amp;$N281,'7 этап'!$A$13:$I$466,8,FALSE))</f>
        <v>0</v>
      </c>
      <c r="M281" s="12">
        <f>LARGE(F281:K281,1)+LARGE(F281:K281,2)+LARGE(F281:K281,3)+LARGE(F281:K281,4)+L281</f>
        <v>70.400000000000006</v>
      </c>
      <c r="N281" s="14" t="s">
        <v>968</v>
      </c>
    </row>
    <row r="282" spans="1:14" x14ac:dyDescent="0.3">
      <c r="A282" s="35">
        <v>32</v>
      </c>
      <c r="B282" s="16" t="s">
        <v>480</v>
      </c>
      <c r="C282" s="16" t="s">
        <v>406</v>
      </c>
      <c r="D282" s="16">
        <v>1982</v>
      </c>
      <c r="E282" s="8">
        <f>COUNTIF(F282:L282,"&gt;0")</f>
        <v>2</v>
      </c>
      <c r="F282" s="32">
        <f>IF(ISERROR(VLOOKUP($B282&amp;$N282,'1 этап'!$A$13:$I$512,8,FALSE)),0,VLOOKUP($B282&amp;$N282,'1 этап'!$A$13:$I$512,8,FALSE))</f>
        <v>68.5</v>
      </c>
      <c r="G282" s="32">
        <f>IF(ISERROR(VLOOKUP($B282&amp;$N282,'2 этап'!$A$13:$I$512,8,FALSE)),0,VLOOKUP($B282&amp;$N282,'2 этап'!$A$13:$I$512,8,FALSE))</f>
        <v>0</v>
      </c>
      <c r="H282" s="32">
        <f>IF(ISERROR(VLOOKUP($B282&amp;$N282,'3 этап'!$A$13:$I$512,8,FALSE)),0,VLOOKUP($B282&amp;$N282,'3 этап'!$A$13:$I$512,8,FALSE))</f>
        <v>0</v>
      </c>
      <c r="I282" s="32">
        <f>IF(ISERROR(VLOOKUP($B282&amp;$N282,'4 этап'!$A$13:$I$512,8,FALSE)),0,VLOOKUP($B282&amp;$N282,'4 этап'!$A$13:$I$512,8,FALSE))</f>
        <v>0.01</v>
      </c>
      <c r="J282" s="32">
        <f>IF(ISERROR(VLOOKUP($B282&amp;$N282,'5 этап'!$A$13:$I$512,8,FALSE)),0,VLOOKUP($B282&amp;$N282,'5 этап'!$A$13:$I$512,8,FALSE))</f>
        <v>0</v>
      </c>
      <c r="K282" s="32">
        <f>IF(ISERROR(VLOOKUP($B282&amp;$N282,'6 этап'!$A$13:$I$512,8,FALSE)),0,VLOOKUP($B282&amp;$N282,'6 этап'!$A$13:$I$512,8,FALSE))</f>
        <v>0</v>
      </c>
      <c r="L282" s="32">
        <f>IF(ISERROR(VLOOKUP($B282&amp;$N282,'7 этап'!$A$13:$I$466,8,FALSE)),0,VLOOKUP($B282&amp;$N282,'7 этап'!$A$13:$I$466,8,FALSE))</f>
        <v>0</v>
      </c>
      <c r="M282" s="12">
        <f>LARGE(F282:K282,1)+LARGE(F282:K282,2)+LARGE(F282:K282,3)+LARGE(F282:K282,4)+L282</f>
        <v>68.510000000000005</v>
      </c>
      <c r="N282" s="14" t="s">
        <v>968</v>
      </c>
    </row>
    <row r="283" spans="1:14" x14ac:dyDescent="0.3">
      <c r="A283" s="35">
        <v>33</v>
      </c>
      <c r="B283" s="35" t="s">
        <v>819</v>
      </c>
      <c r="C283" s="35" t="s">
        <v>787</v>
      </c>
      <c r="D283" s="35">
        <v>1982</v>
      </c>
      <c r="E283" s="8">
        <f>COUNTIF(F283:L283,"&gt;0")</f>
        <v>1</v>
      </c>
      <c r="F283" s="32">
        <f>IF(ISERROR(VLOOKUP($B283&amp;$N283,'1 этап'!$A$13:$I$512,8,FALSE)),0,VLOOKUP($B283&amp;$N283,'1 этап'!$A$13:$I$512,8,FALSE))</f>
        <v>0</v>
      </c>
      <c r="G283" s="32">
        <f>IF(ISERROR(VLOOKUP($B283&amp;$N283,'2 этап'!$A$13:$I$512,8,FALSE)),0,VLOOKUP($B283&amp;$N283,'2 этап'!$A$13:$I$512,8,FALSE))</f>
        <v>0</v>
      </c>
      <c r="H283" s="32">
        <f>IF(ISERROR(VLOOKUP($B283&amp;$N283,'3 этап'!$A$13:$I$512,8,FALSE)),0,VLOOKUP($B283&amp;$N283,'3 этап'!$A$13:$I$512,8,FALSE))</f>
        <v>0</v>
      </c>
      <c r="I283" s="32">
        <f>IF(ISERROR(VLOOKUP($B283&amp;$N283,'4 этап'!$A$13:$I$512,8,FALSE)),0,VLOOKUP($B283&amp;$N283,'4 этап'!$A$13:$I$512,8,FALSE))</f>
        <v>0</v>
      </c>
      <c r="J283" s="32">
        <f>IF(ISERROR(VLOOKUP($B283&amp;$N283,'5 этап'!$A$13:$I$512,8,FALSE)),0,VLOOKUP($B283&amp;$N283,'5 этап'!$A$13:$I$512,8,FALSE))</f>
        <v>19.399999999999999</v>
      </c>
      <c r="K283" s="32">
        <f>IF(ISERROR(VLOOKUP($B283&amp;$N283,'6 этап'!$A$13:$I$512,8,FALSE)),0,VLOOKUP($B283&amp;$N283,'6 этап'!$A$13:$I$512,8,FALSE))</f>
        <v>0</v>
      </c>
      <c r="L283" s="32">
        <f>IF(ISERROR(VLOOKUP($B283&amp;$N283,'7 этап'!$A$13:$I$466,8,FALSE)),0,VLOOKUP($B283&amp;$N283,'7 этап'!$A$13:$I$466,8,FALSE))</f>
        <v>0</v>
      </c>
      <c r="M283" s="12">
        <f>LARGE(F283:K283,1)+LARGE(F283:K283,2)+LARGE(F283:K283,3)+LARGE(F283:K283,4)+L283</f>
        <v>19.399999999999999</v>
      </c>
      <c r="N283" s="14" t="s">
        <v>968</v>
      </c>
    </row>
    <row r="284" spans="1:14" s="27" customFormat="1" ht="30" customHeight="1" x14ac:dyDescent="0.3">
      <c r="A284" s="9" t="s">
        <v>969</v>
      </c>
      <c r="B284" s="9"/>
      <c r="C284" s="9"/>
      <c r="D284" s="9"/>
      <c r="E284" s="28"/>
      <c r="F284" s="32">
        <f>IF(ISERROR(VLOOKUP($B284&amp;$N284,'1 этап'!$A$13:$I$512,8,FALSE)),0,VLOOKUP($B284&amp;$N284,'1 этап'!$A$13:$I$512,8,FALSE))</f>
        <v>0</v>
      </c>
      <c r="G284" s="32">
        <f>IF(ISERROR(VLOOKUP($B284&amp;$N284,'2 этап'!$A$13:$I$512,8,FALSE)),0,VLOOKUP($B284&amp;$N284,'2 этап'!$A$13:$I$512,8,FALSE))</f>
        <v>0</v>
      </c>
      <c r="H284" s="32">
        <f>IF(ISERROR(VLOOKUP($B284&amp;$N284,'3 этап'!$A$13:$I$512,8,FALSE)),0,VLOOKUP($B284&amp;$N284,'3 этап'!$A$13:$I$512,8,FALSE))</f>
        <v>0</v>
      </c>
      <c r="I284" s="32">
        <f>IF(ISERROR(VLOOKUP($B284&amp;$N284,'4 этап'!$A$13:$I$512,8,FALSE)),0,VLOOKUP($B284&amp;$N284,'4 этап'!$A$13:$I$512,8,FALSE))</f>
        <v>0</v>
      </c>
      <c r="J284" s="32">
        <f>IF(ISERROR(VLOOKUP($B284&amp;$N284,'5 этап'!$A$13:$I$512,8,FALSE)),0,VLOOKUP($B284&amp;$N284,'5 этап'!$A$13:$I$512,8,FALSE))</f>
        <v>0</v>
      </c>
      <c r="K284" s="32">
        <f>IF(ISERROR(VLOOKUP($B284&amp;$N284,'6 этап'!$A$13:$I$512,8,FALSE)),0,VLOOKUP($B284&amp;$N284,'6 этап'!$A$13:$I$512,8,FALSE))</f>
        <v>0</v>
      </c>
      <c r="L284" s="32">
        <f>IF(ISERROR(VLOOKUP($B284&amp;$N284,'7 этап'!$A$13:$I$466,8,FALSE)),0,VLOOKUP($B284&amp;$N284,'7 этап'!$A$13:$I$466,8,FALSE))</f>
        <v>0</v>
      </c>
      <c r="M284" s="25">
        <v>1001</v>
      </c>
      <c r="N284" s="26" t="s">
        <v>969</v>
      </c>
    </row>
    <row r="285" spans="1:14" x14ac:dyDescent="0.3">
      <c r="A285" s="4">
        <v>1</v>
      </c>
      <c r="B285" s="4" t="s">
        <v>178</v>
      </c>
      <c r="C285" s="4" t="s">
        <v>37</v>
      </c>
      <c r="D285" s="4">
        <v>1998</v>
      </c>
      <c r="E285" s="8">
        <f>COUNTIF(F285:L285,"&gt;0")</f>
        <v>6</v>
      </c>
      <c r="F285" s="32">
        <f>IF(ISERROR(VLOOKUP($B285&amp;$N285,'1 этап'!$A$13:$I$512,8,FALSE)),0,VLOOKUP($B285&amp;$N285,'1 этап'!$A$13:$I$512,8,FALSE))</f>
        <v>0</v>
      </c>
      <c r="G285" s="32">
        <f>IF(ISERROR(VLOOKUP($B285&amp;$N285,'2 этап'!$A$13:$I$512,8,FALSE)),0,VLOOKUP($B285&amp;$N285,'2 этап'!$A$13:$I$512,8,FALSE))</f>
        <v>200</v>
      </c>
      <c r="H285" s="32">
        <f>IF(ISERROR(VLOOKUP($B285&amp;$N285,'3 этап'!$A$13:$I$512,8,FALSE)),0,VLOOKUP($B285&amp;$N285,'3 этап'!$A$13:$I$512,8,FALSE))</f>
        <v>200</v>
      </c>
      <c r="I285" s="32">
        <f>IF(ISERROR(VLOOKUP($B285&amp;$N285,'4 этап'!$A$13:$I$512,8,FALSE)),0,VLOOKUP($B285&amp;$N285,'4 этап'!$A$13:$I$512,8,FALSE))</f>
        <v>187.4</v>
      </c>
      <c r="J285" s="32">
        <f>IF(ISERROR(VLOOKUP($B285&amp;$N285,'5 этап'!$A$13:$I$512,8,FALSE)),0,VLOOKUP($B285&amp;$N285,'5 этап'!$A$13:$I$512,8,FALSE))</f>
        <v>200</v>
      </c>
      <c r="K285" s="32">
        <f>IF(ISERROR(VLOOKUP($B285&amp;$N285,'6 этап'!$A$13:$I$512,8,FALSE)),0,VLOOKUP($B285&amp;$N285,'6 этап'!$A$13:$I$512,8,FALSE))</f>
        <v>200</v>
      </c>
      <c r="L285" s="32">
        <f>IF(ISERROR(VLOOKUP($B285&amp;$N285,'7 этап'!$A$13:$I$466,8,FALSE)),0,VLOOKUP($B285&amp;$N285,'7 этап'!$A$13:$I$466,8,FALSE))</f>
        <v>200</v>
      </c>
      <c r="M285" s="12">
        <f>LARGE(F285:K285,1)+LARGE(F285:K285,2)+LARGE(F285:K285,3)+LARGE(F285:K285,4)+L285</f>
        <v>1000</v>
      </c>
      <c r="N285" s="14" t="s">
        <v>969</v>
      </c>
    </row>
    <row r="286" spans="1:14" x14ac:dyDescent="0.3">
      <c r="A286" s="4">
        <v>2</v>
      </c>
      <c r="B286" s="4" t="s">
        <v>483</v>
      </c>
      <c r="C286" s="4" t="s">
        <v>37</v>
      </c>
      <c r="D286" s="4">
        <v>1998</v>
      </c>
      <c r="E286" s="8">
        <f>COUNTIF(F286:L286,"&gt;0")</f>
        <v>5</v>
      </c>
      <c r="F286" s="32">
        <f>IF(ISERROR(VLOOKUP($B286&amp;$N286,'1 этап'!$A$13:$I$512,8,FALSE)),0,VLOOKUP($B286&amp;$N286,'1 этап'!$A$13:$I$512,8,FALSE))</f>
        <v>200</v>
      </c>
      <c r="G286" s="32">
        <f>IF(ISERROR(VLOOKUP($B286&amp;$N286,'2 этап'!$A$13:$I$512,8,FALSE)),0,VLOOKUP($B286&amp;$N286,'2 этап'!$A$13:$I$512,8,FALSE))</f>
        <v>0</v>
      </c>
      <c r="H286" s="32">
        <f>IF(ISERROR(VLOOKUP($B286&amp;$N286,'3 этап'!$A$13:$I$512,8,FALSE)),0,VLOOKUP($B286&amp;$N286,'3 этап'!$A$13:$I$512,8,FALSE))</f>
        <v>190.8</v>
      </c>
      <c r="I286" s="32">
        <f>IF(ISERROR(VLOOKUP($B286&amp;$N286,'4 этап'!$A$13:$I$512,8,FALSE)),0,VLOOKUP($B286&amp;$N286,'4 этап'!$A$13:$I$512,8,FALSE))</f>
        <v>199.8</v>
      </c>
      <c r="J286" s="32">
        <f>IF(ISERROR(VLOOKUP($B286&amp;$N286,'5 этап'!$A$13:$I$512,8,FALSE)),0,VLOOKUP($B286&amp;$N286,'5 этап'!$A$13:$I$512,8,FALSE))</f>
        <v>188.7</v>
      </c>
      <c r="K286" s="32">
        <f>IF(ISERROR(VLOOKUP($B286&amp;$N286,'6 этап'!$A$13:$I$512,8,FALSE)),0,VLOOKUP($B286&amp;$N286,'6 этап'!$A$13:$I$512,8,FALSE))</f>
        <v>0</v>
      </c>
      <c r="L286" s="32">
        <f>IF(ISERROR(VLOOKUP($B286&amp;$N286,'7 этап'!$A$13:$I$466,8,FALSE)),0,VLOOKUP($B286&amp;$N286,'7 этап'!$A$13:$I$466,8,FALSE))</f>
        <v>191.7</v>
      </c>
      <c r="M286" s="12">
        <f>LARGE(F286:K286,1)+LARGE(F286:K286,2)+LARGE(F286:K286,3)+LARGE(F286:K286,4)+L286</f>
        <v>971</v>
      </c>
      <c r="N286" s="14" t="s">
        <v>969</v>
      </c>
    </row>
    <row r="287" spans="1:14" x14ac:dyDescent="0.3">
      <c r="A287" s="35">
        <v>3</v>
      </c>
      <c r="B287" s="4" t="s">
        <v>180</v>
      </c>
      <c r="C287" s="4" t="s">
        <v>44</v>
      </c>
      <c r="D287" s="4">
        <v>1996</v>
      </c>
      <c r="E287" s="8">
        <f>COUNTIF(F287:L287,"&gt;0")</f>
        <v>5</v>
      </c>
      <c r="F287" s="32">
        <f>IF(ISERROR(VLOOKUP($B287&amp;$N287,'1 этап'!$A$13:$I$512,8,FALSE)),0,VLOOKUP($B287&amp;$N287,'1 этап'!$A$13:$I$512,8,FALSE))</f>
        <v>0</v>
      </c>
      <c r="G287" s="32">
        <f>IF(ISERROR(VLOOKUP($B287&amp;$N287,'2 этап'!$A$13:$I$512,8,FALSE)),0,VLOOKUP($B287&amp;$N287,'2 этап'!$A$13:$I$512,8,FALSE))</f>
        <v>187.1</v>
      </c>
      <c r="H287" s="32">
        <f>IF(ISERROR(VLOOKUP($B287&amp;$N287,'3 этап'!$A$13:$I$512,8,FALSE)),0,VLOOKUP($B287&amp;$N287,'3 этап'!$A$13:$I$512,8,FALSE))</f>
        <v>188.3</v>
      </c>
      <c r="I287" s="32">
        <f>IF(ISERROR(VLOOKUP($B287&amp;$N287,'4 этап'!$A$13:$I$512,8,FALSE)),0,VLOOKUP($B287&amp;$N287,'4 этап'!$A$13:$I$512,8,FALSE))</f>
        <v>200</v>
      </c>
      <c r="J287" s="32">
        <f>IF(ISERROR(VLOOKUP($B287&amp;$N287,'5 этап'!$A$13:$I$512,8,FALSE)),0,VLOOKUP($B287&amp;$N287,'5 этап'!$A$13:$I$512,8,FALSE))</f>
        <v>180.8</v>
      </c>
      <c r="K287" s="32">
        <f>IF(ISERROR(VLOOKUP($B287&amp;$N287,'6 этап'!$A$13:$I$512,8,FALSE)),0,VLOOKUP($B287&amp;$N287,'6 этап'!$A$13:$I$512,8,FALSE))</f>
        <v>0</v>
      </c>
      <c r="L287" s="32">
        <f>IF(ISERROR(VLOOKUP($B287&amp;$N287,'7 этап'!$A$13:$I$466,8,FALSE)),0,VLOOKUP($B287&amp;$N287,'7 этап'!$A$13:$I$466,8,FALSE))</f>
        <v>182.7</v>
      </c>
      <c r="M287" s="12">
        <f>LARGE(F287:K287,1)+LARGE(F287:K287,2)+LARGE(F287:K287,3)+LARGE(F287:K287,4)+L287</f>
        <v>938.90000000000009</v>
      </c>
      <c r="N287" s="14" t="s">
        <v>969</v>
      </c>
    </row>
    <row r="288" spans="1:14" x14ac:dyDescent="0.3">
      <c r="A288" s="35">
        <v>4</v>
      </c>
      <c r="B288" s="4" t="s">
        <v>183</v>
      </c>
      <c r="C288" s="4" t="s">
        <v>35</v>
      </c>
      <c r="D288" s="4">
        <v>1990</v>
      </c>
      <c r="E288" s="8">
        <f>COUNTIF(F288:L288,"&gt;0")</f>
        <v>6</v>
      </c>
      <c r="F288" s="32">
        <f>IF(ISERROR(VLOOKUP($B288&amp;$N288,'1 этап'!$A$13:$I$512,8,FALSE)),0,VLOOKUP($B288&amp;$N288,'1 этап'!$A$13:$I$512,8,FALSE))</f>
        <v>169</v>
      </c>
      <c r="G288" s="32">
        <f>IF(ISERROR(VLOOKUP($B288&amp;$N288,'2 этап'!$A$13:$I$512,8,FALSE)),0,VLOOKUP($B288&amp;$N288,'2 этап'!$A$13:$I$512,8,FALSE))</f>
        <v>171.6</v>
      </c>
      <c r="H288" s="32">
        <f>IF(ISERROR(VLOOKUP($B288&amp;$N288,'3 этап'!$A$13:$I$512,8,FALSE)),0,VLOOKUP($B288&amp;$N288,'3 этап'!$A$13:$I$512,8,FALSE))</f>
        <v>173.3</v>
      </c>
      <c r="I288" s="32">
        <f>IF(ISERROR(VLOOKUP($B288&amp;$N288,'4 этап'!$A$13:$I$512,8,FALSE)),0,VLOOKUP($B288&amp;$N288,'4 этап'!$A$13:$I$512,8,FALSE))</f>
        <v>163.6</v>
      </c>
      <c r="J288" s="32">
        <f>IF(ISERROR(VLOOKUP($B288&amp;$N288,'5 этап'!$A$13:$I$512,8,FALSE)),0,VLOOKUP($B288&amp;$N288,'5 этап'!$A$13:$I$512,8,FALSE))</f>
        <v>0</v>
      </c>
      <c r="K288" s="32">
        <f>IF(ISERROR(VLOOKUP($B288&amp;$N288,'6 этап'!$A$13:$I$512,8,FALSE)),0,VLOOKUP($B288&amp;$N288,'6 этап'!$A$13:$I$512,8,FALSE))</f>
        <v>173.5</v>
      </c>
      <c r="L288" s="32">
        <f>IF(ISERROR(VLOOKUP($B288&amp;$N288,'7 этап'!$A$13:$I$466,8,FALSE)),0,VLOOKUP($B288&amp;$N288,'7 этап'!$A$13:$I$466,8,FALSE))</f>
        <v>167.6</v>
      </c>
      <c r="M288" s="12">
        <f>LARGE(F288:K288,1)+LARGE(F288:K288,2)+LARGE(F288:K288,3)+LARGE(F288:K288,4)+L288</f>
        <v>855</v>
      </c>
      <c r="N288" s="14" t="s">
        <v>969</v>
      </c>
    </row>
    <row r="289" spans="1:14" x14ac:dyDescent="0.3">
      <c r="A289" s="35">
        <v>5</v>
      </c>
      <c r="B289" s="16" t="s">
        <v>181</v>
      </c>
      <c r="C289" s="16" t="s">
        <v>35</v>
      </c>
      <c r="D289" s="16">
        <v>1984</v>
      </c>
      <c r="E289" s="8">
        <f>COUNTIF(F289:L289,"&gt;0")</f>
        <v>5</v>
      </c>
      <c r="F289" s="32">
        <f>IF(ISERROR(VLOOKUP($B289&amp;$N289,'1 этап'!$A$13:$I$512,8,FALSE)),0,VLOOKUP($B289&amp;$N289,'1 этап'!$A$13:$I$512,8,FALSE))</f>
        <v>184.9</v>
      </c>
      <c r="G289" s="32">
        <f>IF(ISERROR(VLOOKUP($B289&amp;$N289,'2 этап'!$A$13:$I$512,8,FALSE)),0,VLOOKUP($B289&amp;$N289,'2 этап'!$A$13:$I$512,8,FALSE))</f>
        <v>176</v>
      </c>
      <c r="H289" s="32">
        <f>IF(ISERROR(VLOOKUP($B289&amp;$N289,'3 этап'!$A$13:$I$512,8,FALSE)),0,VLOOKUP($B289&amp;$N289,'3 этап'!$A$13:$I$512,8,FALSE))</f>
        <v>179.7</v>
      </c>
      <c r="I289" s="32">
        <f>IF(ISERROR(VLOOKUP($B289&amp;$N289,'4 этап'!$A$13:$I$512,8,FALSE)),0,VLOOKUP($B289&amp;$N289,'4 этап'!$A$13:$I$512,8,FALSE))</f>
        <v>187.9</v>
      </c>
      <c r="J289" s="32">
        <f>IF(ISERROR(VLOOKUP($B289&amp;$N289,'5 этап'!$A$13:$I$512,8,FALSE)),0,VLOOKUP($B289&amp;$N289,'5 этап'!$A$13:$I$512,8,FALSE))</f>
        <v>0</v>
      </c>
      <c r="K289" s="32">
        <f>IF(ISERROR(VLOOKUP($B289&amp;$N289,'6 этап'!$A$13:$I$512,8,FALSE)),0,VLOOKUP($B289&amp;$N289,'6 этап'!$A$13:$I$512,8,FALSE))</f>
        <v>188.5</v>
      </c>
      <c r="L289" s="32">
        <f>IF(ISERROR(VLOOKUP($B289&amp;$N289,'7 этап'!$A$13:$I$466,8,FALSE)),0,VLOOKUP($B289&amp;$N289,'7 этап'!$A$13:$I$466,8,FALSE))</f>
        <v>0</v>
      </c>
      <c r="M289" s="12">
        <f>LARGE(F289:K289,1)+LARGE(F289:K289,2)+LARGE(F289:K289,3)+LARGE(F289:K289,4)+L289</f>
        <v>741</v>
      </c>
      <c r="N289" s="14" t="s">
        <v>969</v>
      </c>
    </row>
    <row r="290" spans="1:14" x14ac:dyDescent="0.3">
      <c r="A290" s="35">
        <v>6</v>
      </c>
      <c r="B290" s="4" t="s">
        <v>184</v>
      </c>
      <c r="C290" s="4" t="s">
        <v>28</v>
      </c>
      <c r="D290" s="4">
        <v>1992</v>
      </c>
      <c r="E290" s="8">
        <f>COUNTIF(F290:L290,"&gt;0")</f>
        <v>4</v>
      </c>
      <c r="F290" s="32">
        <f>IF(ISERROR(VLOOKUP($B290&amp;$N290,'1 этап'!$A$13:$I$512,8,FALSE)),0,VLOOKUP($B290&amp;$N290,'1 этап'!$A$13:$I$512,8,FALSE))</f>
        <v>187.6</v>
      </c>
      <c r="G290" s="32">
        <f>IF(ISERROR(VLOOKUP($B290&amp;$N290,'2 этап'!$A$13:$I$512,8,FALSE)),0,VLOOKUP($B290&amp;$N290,'2 этап'!$A$13:$I$512,8,FALSE))</f>
        <v>170.9</v>
      </c>
      <c r="H290" s="32">
        <f>IF(ISERROR(VLOOKUP($B290&amp;$N290,'3 этап'!$A$13:$I$512,8,FALSE)),0,VLOOKUP($B290&amp;$N290,'3 этап'!$A$13:$I$512,8,FALSE))</f>
        <v>0</v>
      </c>
      <c r="I290" s="32">
        <f>IF(ISERROR(VLOOKUP($B290&amp;$N290,'4 этап'!$A$13:$I$512,8,FALSE)),0,VLOOKUP($B290&amp;$N290,'4 этап'!$A$13:$I$512,8,FALSE))</f>
        <v>0</v>
      </c>
      <c r="J290" s="32">
        <f>IF(ISERROR(VLOOKUP($B290&amp;$N290,'5 этап'!$A$13:$I$512,8,FALSE)),0,VLOOKUP($B290&amp;$N290,'5 этап'!$A$13:$I$512,8,FALSE))</f>
        <v>162.1</v>
      </c>
      <c r="K290" s="32">
        <f>IF(ISERROR(VLOOKUP($B290&amp;$N290,'6 этап'!$A$13:$I$512,8,FALSE)),0,VLOOKUP($B290&amp;$N290,'6 этап'!$A$13:$I$512,8,FALSE))</f>
        <v>153.80000000000001</v>
      </c>
      <c r="L290" s="32">
        <f>IF(ISERROR(VLOOKUP($B290&amp;$N290,'7 этап'!$A$13:$I$466,8,FALSE)),0,VLOOKUP($B290&amp;$N290,'7 этап'!$A$13:$I$466,8,FALSE))</f>
        <v>0</v>
      </c>
      <c r="M290" s="12">
        <f>LARGE(F290:K290,1)+LARGE(F290:K290,2)+LARGE(F290:K290,3)+LARGE(F290:K290,4)+L290</f>
        <v>674.40000000000009</v>
      </c>
      <c r="N290" s="14" t="s">
        <v>969</v>
      </c>
    </row>
    <row r="291" spans="1:14" x14ac:dyDescent="0.3">
      <c r="A291" s="35">
        <v>7</v>
      </c>
      <c r="B291" s="4" t="s">
        <v>185</v>
      </c>
      <c r="C291" s="4" t="s">
        <v>27</v>
      </c>
      <c r="D291" s="4">
        <v>1991</v>
      </c>
      <c r="E291" s="8">
        <f>COUNTIF(F291:L291,"&gt;0")</f>
        <v>4</v>
      </c>
      <c r="F291" s="32">
        <f>IF(ISERROR(VLOOKUP($B291&amp;$N291,'1 этап'!$A$13:$I$512,8,FALSE)),0,VLOOKUP($B291&amp;$N291,'1 этап'!$A$13:$I$512,8,FALSE))</f>
        <v>0</v>
      </c>
      <c r="G291" s="32">
        <f>IF(ISERROR(VLOOKUP($B291&amp;$N291,'2 этап'!$A$13:$I$512,8,FALSE)),0,VLOOKUP($B291&amp;$N291,'2 этап'!$A$13:$I$512,8,FALSE))</f>
        <v>165.1</v>
      </c>
      <c r="H291" s="32">
        <f>IF(ISERROR(VLOOKUP($B291&amp;$N291,'3 этап'!$A$13:$I$512,8,FALSE)),0,VLOOKUP($B291&amp;$N291,'3 этап'!$A$13:$I$512,8,FALSE))</f>
        <v>164.6</v>
      </c>
      <c r="I291" s="32">
        <f>IF(ISERROR(VLOOKUP($B291&amp;$N291,'4 этап'!$A$13:$I$512,8,FALSE)),0,VLOOKUP($B291&amp;$N291,'4 этап'!$A$13:$I$512,8,FALSE))</f>
        <v>159.80000000000001</v>
      </c>
      <c r="J291" s="32">
        <f>IF(ISERROR(VLOOKUP($B291&amp;$N291,'5 этап'!$A$13:$I$512,8,FALSE)),0,VLOOKUP($B291&amp;$N291,'5 этап'!$A$13:$I$512,8,FALSE))</f>
        <v>0</v>
      </c>
      <c r="K291" s="32">
        <f>IF(ISERROR(VLOOKUP($B291&amp;$N291,'6 этап'!$A$13:$I$512,8,FALSE)),0,VLOOKUP($B291&amp;$N291,'6 этап'!$A$13:$I$512,8,FALSE))</f>
        <v>156.19999999999999</v>
      </c>
      <c r="L291" s="32">
        <f>IF(ISERROR(VLOOKUP($B291&amp;$N291,'7 этап'!$A$13:$I$466,8,FALSE)),0,VLOOKUP($B291&amp;$N291,'7 этап'!$A$13:$I$466,8,FALSE))</f>
        <v>0</v>
      </c>
      <c r="M291" s="12">
        <f>LARGE(F291:K291,1)+LARGE(F291:K291,2)+LARGE(F291:K291,3)+LARGE(F291:K291,4)+L291</f>
        <v>645.70000000000005</v>
      </c>
      <c r="N291" s="14" t="s">
        <v>969</v>
      </c>
    </row>
    <row r="292" spans="1:14" x14ac:dyDescent="0.3">
      <c r="A292" s="35">
        <v>8</v>
      </c>
      <c r="B292" s="4" t="s">
        <v>188</v>
      </c>
      <c r="C292" s="4" t="s">
        <v>27</v>
      </c>
      <c r="D292" s="4">
        <v>1990</v>
      </c>
      <c r="E292" s="8">
        <f>COUNTIF(F292:L292,"&gt;0")</f>
        <v>4</v>
      </c>
      <c r="F292" s="32">
        <f>IF(ISERROR(VLOOKUP($B292&amp;$N292,'1 этап'!$A$13:$I$512,8,FALSE)),0,VLOOKUP($B292&amp;$N292,'1 этап'!$A$13:$I$512,8,FALSE))</f>
        <v>171.3</v>
      </c>
      <c r="G292" s="32">
        <f>IF(ISERROR(VLOOKUP($B292&amp;$N292,'2 этап'!$A$13:$I$512,8,FALSE)),0,VLOOKUP($B292&amp;$N292,'2 этап'!$A$13:$I$512,8,FALSE))</f>
        <v>157.9</v>
      </c>
      <c r="H292" s="32">
        <f>IF(ISERROR(VLOOKUP($B292&amp;$N292,'3 этап'!$A$13:$I$512,8,FALSE)),0,VLOOKUP($B292&amp;$N292,'3 этап'!$A$13:$I$512,8,FALSE))</f>
        <v>153.5</v>
      </c>
      <c r="I292" s="32">
        <f>IF(ISERROR(VLOOKUP($B292&amp;$N292,'4 этап'!$A$13:$I$512,8,FALSE)),0,VLOOKUP($B292&amp;$N292,'4 этап'!$A$13:$I$512,8,FALSE))</f>
        <v>151.5</v>
      </c>
      <c r="J292" s="32">
        <f>IF(ISERROR(VLOOKUP($B292&amp;$N292,'5 этап'!$A$13:$I$512,8,FALSE)),0,VLOOKUP($B292&amp;$N292,'5 этап'!$A$13:$I$512,8,FALSE))</f>
        <v>0</v>
      </c>
      <c r="K292" s="32">
        <f>IF(ISERROR(VLOOKUP($B292&amp;$N292,'6 этап'!$A$13:$I$512,8,FALSE)),0,VLOOKUP($B292&amp;$N292,'6 этап'!$A$13:$I$512,8,FALSE))</f>
        <v>0</v>
      </c>
      <c r="L292" s="32">
        <f>IF(ISERROR(VLOOKUP($B292&amp;$N292,'7 этап'!$A$13:$I$466,8,FALSE)),0,VLOOKUP($B292&amp;$N292,'7 этап'!$A$13:$I$466,8,FALSE))</f>
        <v>0</v>
      </c>
      <c r="M292" s="12">
        <f>LARGE(F292:K292,1)+LARGE(F292:K292,2)+LARGE(F292:K292,3)+LARGE(F292:K292,4)+L292</f>
        <v>634.20000000000005</v>
      </c>
      <c r="N292" s="14" t="s">
        <v>969</v>
      </c>
    </row>
    <row r="293" spans="1:14" x14ac:dyDescent="0.3">
      <c r="A293" s="35">
        <v>9</v>
      </c>
      <c r="B293" s="4" t="s">
        <v>186</v>
      </c>
      <c r="C293" s="4" t="s">
        <v>29</v>
      </c>
      <c r="D293" s="4">
        <v>1994</v>
      </c>
      <c r="E293" s="8">
        <f>COUNTIF(F293:L293,"&gt;0")</f>
        <v>6</v>
      </c>
      <c r="F293" s="32">
        <f>IF(ISERROR(VLOOKUP($B293&amp;$N293,'1 этап'!$A$13:$I$512,8,FALSE)),0,VLOOKUP($B293&amp;$N293,'1 этап'!$A$13:$I$512,8,FALSE))</f>
        <v>121.4</v>
      </c>
      <c r="G293" s="32">
        <f>IF(ISERROR(VLOOKUP($B293&amp;$N293,'2 этап'!$A$13:$I$512,8,FALSE)),0,VLOOKUP($B293&amp;$N293,'2 этап'!$A$13:$I$512,8,FALSE))</f>
        <v>164.2</v>
      </c>
      <c r="H293" s="32">
        <f>IF(ISERROR(VLOOKUP($B293&amp;$N293,'3 этап'!$A$13:$I$512,8,FALSE)),0,VLOOKUP($B293&amp;$N293,'3 этап'!$A$13:$I$512,8,FALSE))</f>
        <v>174.6</v>
      </c>
      <c r="I293" s="32">
        <f>IF(ISERROR(VLOOKUP($B293&amp;$N293,'4 этап'!$A$13:$I$512,8,FALSE)),0,VLOOKUP($B293&amp;$N293,'4 этап'!$A$13:$I$512,8,FALSE))</f>
        <v>126.5</v>
      </c>
      <c r="J293" s="32">
        <f>IF(ISERROR(VLOOKUP($B293&amp;$N293,'5 этап'!$A$13:$I$512,8,FALSE)),0,VLOOKUP($B293&amp;$N293,'5 этап'!$A$13:$I$512,8,FALSE))</f>
        <v>166.1</v>
      </c>
      <c r="K293" s="32">
        <f>IF(ISERROR(VLOOKUP($B293&amp;$N293,'6 этап'!$A$13:$I$512,8,FALSE)),0,VLOOKUP($B293&amp;$N293,'6 этап'!$A$13:$I$512,8,FALSE))</f>
        <v>126.5</v>
      </c>
      <c r="L293" s="32">
        <f>IF(ISERROR(VLOOKUP($B293&amp;$N293,'7 этап'!$A$13:$I$466,8,FALSE)),0,VLOOKUP($B293&amp;$N293,'7 этап'!$A$13:$I$466,8,FALSE))</f>
        <v>0</v>
      </c>
      <c r="M293" s="12">
        <f>LARGE(F293:K293,1)+LARGE(F293:K293,2)+LARGE(F293:K293,3)+LARGE(F293:K293,4)+L293</f>
        <v>631.4</v>
      </c>
      <c r="N293" s="14" t="s">
        <v>969</v>
      </c>
    </row>
    <row r="294" spans="1:14" x14ac:dyDescent="0.3">
      <c r="A294" s="35">
        <v>10</v>
      </c>
      <c r="B294" s="4" t="s">
        <v>190</v>
      </c>
      <c r="C294" s="4" t="s">
        <v>27</v>
      </c>
      <c r="D294" s="4">
        <v>1999</v>
      </c>
      <c r="E294" s="8">
        <f>COUNTIF(F294:L294,"&gt;0")</f>
        <v>4</v>
      </c>
      <c r="F294" s="32">
        <f>IF(ISERROR(VLOOKUP($B294&amp;$N294,'1 этап'!$A$13:$I$512,8,FALSE)),0,VLOOKUP($B294&amp;$N294,'1 этап'!$A$13:$I$512,8,FALSE))</f>
        <v>0</v>
      </c>
      <c r="G294" s="32">
        <f>IF(ISERROR(VLOOKUP($B294&amp;$N294,'2 этап'!$A$13:$I$512,8,FALSE)),0,VLOOKUP($B294&amp;$N294,'2 этап'!$A$13:$I$512,8,FALSE))</f>
        <v>146.80000000000001</v>
      </c>
      <c r="H294" s="32">
        <f>IF(ISERROR(VLOOKUP($B294&amp;$N294,'3 этап'!$A$13:$I$512,8,FALSE)),0,VLOOKUP($B294&amp;$N294,'3 этап'!$A$13:$I$512,8,FALSE))</f>
        <v>148.1</v>
      </c>
      <c r="I294" s="32">
        <f>IF(ISERROR(VLOOKUP($B294&amp;$N294,'4 этап'!$A$13:$I$512,8,FALSE)),0,VLOOKUP($B294&amp;$N294,'4 этап'!$A$13:$I$512,8,FALSE))</f>
        <v>141.5</v>
      </c>
      <c r="J294" s="32">
        <f>IF(ISERROR(VLOOKUP($B294&amp;$N294,'5 этап'!$A$13:$I$512,8,FALSE)),0,VLOOKUP($B294&amp;$N294,'5 этап'!$A$13:$I$512,8,FALSE))</f>
        <v>157.69999999999999</v>
      </c>
      <c r="K294" s="32">
        <f>IF(ISERROR(VLOOKUP($B294&amp;$N294,'6 этап'!$A$13:$I$512,8,FALSE)),0,VLOOKUP($B294&amp;$N294,'6 этап'!$A$13:$I$512,8,FALSE))</f>
        <v>0</v>
      </c>
      <c r="L294" s="32">
        <f>IF(ISERROR(VLOOKUP($B294&amp;$N294,'7 этап'!$A$13:$I$466,8,FALSE)),0,VLOOKUP($B294&amp;$N294,'7 этап'!$A$13:$I$466,8,FALSE))</f>
        <v>0</v>
      </c>
      <c r="M294" s="12">
        <f>LARGE(F294:K294,1)+LARGE(F294:K294,2)+LARGE(F294:K294,3)+LARGE(F294:K294,4)+L294</f>
        <v>594.09999999999991</v>
      </c>
      <c r="N294" s="14" t="s">
        <v>969</v>
      </c>
    </row>
    <row r="295" spans="1:14" x14ac:dyDescent="0.3">
      <c r="A295" s="35">
        <v>11</v>
      </c>
      <c r="B295" s="4" t="s">
        <v>739</v>
      </c>
      <c r="C295" s="4" t="s">
        <v>37</v>
      </c>
      <c r="D295" s="4">
        <v>1990</v>
      </c>
      <c r="E295" s="8">
        <f>COUNTIF(F295:L295,"&gt;0")</f>
        <v>3</v>
      </c>
      <c r="F295" s="32">
        <f>IF(ISERROR(VLOOKUP($B295&amp;$N295,'1 этап'!$A$13:$I$512,8,FALSE)),0,VLOOKUP($B295&amp;$N295,'1 этап'!$A$13:$I$512,8,FALSE))</f>
        <v>0</v>
      </c>
      <c r="G295" s="32">
        <f>IF(ISERROR(VLOOKUP($B295&amp;$N295,'2 этап'!$A$13:$I$512,8,FALSE)),0,VLOOKUP($B295&amp;$N295,'2 этап'!$A$13:$I$512,8,FALSE))</f>
        <v>0</v>
      </c>
      <c r="H295" s="32">
        <f>IF(ISERROR(VLOOKUP($B295&amp;$N295,'3 этап'!$A$13:$I$512,8,FALSE)),0,VLOOKUP($B295&amp;$N295,'3 этап'!$A$13:$I$512,8,FALSE))</f>
        <v>0</v>
      </c>
      <c r="I295" s="32">
        <f>IF(ISERROR(VLOOKUP($B295&amp;$N295,'4 этап'!$A$13:$I$512,8,FALSE)),0,VLOOKUP($B295&amp;$N295,'4 этап'!$A$13:$I$512,8,FALSE))</f>
        <v>198.9</v>
      </c>
      <c r="J295" s="32">
        <f>IF(ISERROR(VLOOKUP($B295&amp;$N295,'5 этап'!$A$13:$I$512,8,FALSE)),0,VLOOKUP($B295&amp;$N295,'5 этап'!$A$13:$I$512,8,FALSE))</f>
        <v>0</v>
      </c>
      <c r="K295" s="32">
        <f>IF(ISERROR(VLOOKUP($B295&amp;$N295,'6 этап'!$A$13:$I$512,8,FALSE)),0,VLOOKUP($B295&amp;$N295,'6 этап'!$A$13:$I$512,8,FALSE))</f>
        <v>198.8</v>
      </c>
      <c r="L295" s="32">
        <f>IF(ISERROR(VLOOKUP($B295&amp;$N295,'7 этап'!$A$13:$I$466,8,FALSE)),0,VLOOKUP($B295&amp;$N295,'7 этап'!$A$13:$I$466,8,FALSE))</f>
        <v>190.8</v>
      </c>
      <c r="M295" s="12">
        <f>LARGE(F295:K295,1)+LARGE(F295:K295,2)+LARGE(F295:K295,3)+LARGE(F295:K295,4)+L295</f>
        <v>588.5</v>
      </c>
      <c r="N295" s="14" t="s">
        <v>969</v>
      </c>
    </row>
    <row r="296" spans="1:14" x14ac:dyDescent="0.3">
      <c r="A296" s="35">
        <v>12</v>
      </c>
      <c r="B296" s="4" t="s">
        <v>179</v>
      </c>
      <c r="C296" s="4" t="s">
        <v>149</v>
      </c>
      <c r="D296" s="4">
        <v>1981</v>
      </c>
      <c r="E296" s="8">
        <f>COUNTIF(F296:L296,"&gt;0")</f>
        <v>3</v>
      </c>
      <c r="F296" s="32">
        <f>IF(ISERROR(VLOOKUP($B296&amp;$N296,'1 этап'!$A$13:$I$512,8,FALSE)),0,VLOOKUP($B296&amp;$N296,'1 этап'!$A$13:$I$512,8,FALSE))</f>
        <v>0</v>
      </c>
      <c r="G296" s="32">
        <f>IF(ISERROR(VLOOKUP($B296&amp;$N296,'2 этап'!$A$13:$I$512,8,FALSE)),0,VLOOKUP($B296&amp;$N296,'2 этап'!$A$13:$I$512,8,FALSE))</f>
        <v>190.4</v>
      </c>
      <c r="H296" s="32">
        <f>IF(ISERROR(VLOOKUP($B296&amp;$N296,'3 этап'!$A$13:$I$512,8,FALSE)),0,VLOOKUP($B296&amp;$N296,'3 этап'!$A$13:$I$512,8,FALSE))</f>
        <v>0</v>
      </c>
      <c r="I296" s="32">
        <f>IF(ISERROR(VLOOKUP($B296&amp;$N296,'4 этап'!$A$13:$I$512,8,FALSE)),0,VLOOKUP($B296&amp;$N296,'4 этап'!$A$13:$I$512,8,FALSE))</f>
        <v>0</v>
      </c>
      <c r="J296" s="32">
        <f>IF(ISERROR(VLOOKUP($B296&amp;$N296,'5 этап'!$A$13:$I$512,8,FALSE)),0,VLOOKUP($B296&amp;$N296,'5 этап'!$A$13:$I$512,8,FALSE))</f>
        <v>0</v>
      </c>
      <c r="K296" s="32">
        <f>IF(ISERROR(VLOOKUP($B296&amp;$N296,'6 этап'!$A$13:$I$512,8,FALSE)),0,VLOOKUP($B296&amp;$N296,'6 этап'!$A$13:$I$512,8,FALSE))</f>
        <v>191.6</v>
      </c>
      <c r="L296" s="32">
        <f>IF(ISERROR(VLOOKUP($B296&amp;$N296,'7 этап'!$A$13:$I$466,8,FALSE)),0,VLOOKUP($B296&amp;$N296,'7 этап'!$A$13:$I$466,8,FALSE))</f>
        <v>185.1</v>
      </c>
      <c r="M296" s="12">
        <f>LARGE(F296:K296,1)+LARGE(F296:K296,2)+LARGE(F296:K296,3)+LARGE(F296:K296,4)+L296</f>
        <v>567.1</v>
      </c>
      <c r="N296" s="14" t="s">
        <v>969</v>
      </c>
    </row>
    <row r="297" spans="1:14" x14ac:dyDescent="0.3">
      <c r="A297" s="35">
        <v>14</v>
      </c>
      <c r="B297" s="4" t="s">
        <v>674</v>
      </c>
      <c r="C297" s="4" t="s">
        <v>37</v>
      </c>
      <c r="D297" s="4">
        <v>2000</v>
      </c>
      <c r="E297" s="8">
        <f>COUNTIF(F297:L297,"&gt;0")</f>
        <v>4</v>
      </c>
      <c r="F297" s="32">
        <f>IF(ISERROR(VLOOKUP($B297&amp;$N297,'1 этап'!$A$13:$I$512,8,FALSE)),0,VLOOKUP($B297&amp;$N297,'1 этап'!$A$13:$I$512,8,FALSE))</f>
        <v>0</v>
      </c>
      <c r="G297" s="32">
        <f>IF(ISERROR(VLOOKUP($B297&amp;$N297,'2 этап'!$A$13:$I$512,8,FALSE)),0,VLOOKUP($B297&amp;$N297,'2 этап'!$A$13:$I$512,8,FALSE))</f>
        <v>0</v>
      </c>
      <c r="H297" s="32">
        <f>IF(ISERROR(VLOOKUP($B297&amp;$N297,'3 этап'!$A$13:$I$512,8,FALSE)),0,VLOOKUP($B297&amp;$N297,'3 этап'!$A$13:$I$512,8,FALSE))</f>
        <v>155.19999999999999</v>
      </c>
      <c r="I297" s="32">
        <f>IF(ISERROR(VLOOKUP($B297&amp;$N297,'4 этап'!$A$13:$I$512,8,FALSE)),0,VLOOKUP($B297&amp;$N297,'4 этап'!$A$13:$I$512,8,FALSE))</f>
        <v>143.9</v>
      </c>
      <c r="J297" s="32">
        <f>IF(ISERROR(VLOOKUP($B297&amp;$N297,'5 этап'!$A$13:$I$512,8,FALSE)),0,VLOOKUP($B297&amp;$N297,'5 этап'!$A$13:$I$512,8,FALSE))</f>
        <v>127.7</v>
      </c>
      <c r="K297" s="32">
        <f>IF(ISERROR(VLOOKUP($B297&amp;$N297,'6 этап'!$A$13:$I$512,8,FALSE)),0,VLOOKUP($B297&amp;$N297,'6 этап'!$A$13:$I$512,8,FALSE))</f>
        <v>0</v>
      </c>
      <c r="L297" s="32">
        <f>IF(ISERROR(VLOOKUP($B297&amp;$N297,'7 этап'!$A$13:$I$466,8,FALSE)),0,VLOOKUP($B297&amp;$N297,'7 этап'!$A$13:$I$466,8,FALSE))</f>
        <v>139.30000000000001</v>
      </c>
      <c r="M297" s="12">
        <f>LARGE(F297:K297,1)+LARGE(F297:K297,2)+LARGE(F297:K297,3)+LARGE(F297:K297,4)+L297</f>
        <v>566.1</v>
      </c>
      <c r="N297" s="14" t="s">
        <v>969</v>
      </c>
    </row>
    <row r="298" spans="1:14" x14ac:dyDescent="0.3">
      <c r="A298" s="35">
        <v>13</v>
      </c>
      <c r="B298" s="4" t="s">
        <v>187</v>
      </c>
      <c r="C298" s="4" t="s">
        <v>27</v>
      </c>
      <c r="D298" s="4">
        <v>1985</v>
      </c>
      <c r="E298" s="8">
        <f>COUNTIF(F298:L298,"&gt;0")</f>
        <v>3</v>
      </c>
      <c r="F298" s="32">
        <f>IF(ISERROR(VLOOKUP($B298&amp;$N298,'1 этап'!$A$13:$I$512,8,FALSE)),0,VLOOKUP($B298&amp;$N298,'1 этап'!$A$13:$I$512,8,FALSE))</f>
        <v>0</v>
      </c>
      <c r="G298" s="32">
        <f>IF(ISERROR(VLOOKUP($B298&amp;$N298,'2 этап'!$A$13:$I$512,8,FALSE)),0,VLOOKUP($B298&amp;$N298,'2 этап'!$A$13:$I$512,8,FALSE))</f>
        <v>158.19999999999999</v>
      </c>
      <c r="H298" s="32">
        <f>IF(ISERROR(VLOOKUP($B298&amp;$N298,'3 этап'!$A$13:$I$512,8,FALSE)),0,VLOOKUP($B298&amp;$N298,'3 этап'!$A$13:$I$512,8,FALSE))</f>
        <v>137.4</v>
      </c>
      <c r="I298" s="32">
        <f>IF(ISERROR(VLOOKUP($B298&amp;$N298,'4 этап'!$A$13:$I$512,8,FALSE)),0,VLOOKUP($B298&amp;$N298,'4 этап'!$A$13:$I$512,8,FALSE))</f>
        <v>151.30000000000001</v>
      </c>
      <c r="J298" s="32">
        <f>IF(ISERROR(VLOOKUP($B298&amp;$N298,'5 этап'!$A$13:$I$512,8,FALSE)),0,VLOOKUP($B298&amp;$N298,'5 этап'!$A$13:$I$512,8,FALSE))</f>
        <v>0</v>
      </c>
      <c r="K298" s="32">
        <f>IF(ISERROR(VLOOKUP($B298&amp;$N298,'6 этап'!$A$13:$I$512,8,FALSE)),0,VLOOKUP($B298&amp;$N298,'6 этап'!$A$13:$I$512,8,FALSE))</f>
        <v>0</v>
      </c>
      <c r="L298" s="32">
        <f>IF(ISERROR(VLOOKUP($B298&amp;$N298,'7 этап'!$A$13:$I$466,8,FALSE)),0,VLOOKUP($B298&amp;$N298,'7 этап'!$A$13:$I$466,8,FALSE))</f>
        <v>0</v>
      </c>
      <c r="M298" s="12">
        <f>LARGE(F298:K298,1)+LARGE(F298:K298,2)+LARGE(F298:K298,3)+LARGE(F298:K298,4)+L298</f>
        <v>446.9</v>
      </c>
      <c r="N298" s="14" t="s">
        <v>969</v>
      </c>
    </row>
    <row r="299" spans="1:14" x14ac:dyDescent="0.3">
      <c r="A299" s="35">
        <v>15</v>
      </c>
      <c r="B299" s="4" t="s">
        <v>189</v>
      </c>
      <c r="C299" s="4" t="s">
        <v>112</v>
      </c>
      <c r="D299" s="4">
        <v>2003</v>
      </c>
      <c r="E299" s="8">
        <f>COUNTIF(F299:L299,"&gt;0")</f>
        <v>3</v>
      </c>
      <c r="F299" s="32">
        <f>IF(ISERROR(VLOOKUP($B299&amp;$N299,'1 этап'!$A$13:$I$512,8,FALSE)),0,VLOOKUP($B299&amp;$N299,'1 этап'!$A$13:$I$512,8,FALSE))</f>
        <v>0</v>
      </c>
      <c r="G299" s="32">
        <f>IF(ISERROR(VLOOKUP($B299&amp;$N299,'2 этап'!$A$13:$I$512,8,FALSE)),0,VLOOKUP($B299&amp;$N299,'2 этап'!$A$13:$I$512,8,FALSE))</f>
        <v>153.5</v>
      </c>
      <c r="H299" s="32">
        <f>IF(ISERROR(VLOOKUP($B299&amp;$N299,'3 этап'!$A$13:$I$512,8,FALSE)),0,VLOOKUP($B299&amp;$N299,'3 этап'!$A$13:$I$512,8,FALSE))</f>
        <v>0</v>
      </c>
      <c r="I299" s="32">
        <f>IF(ISERROR(VLOOKUP($B299&amp;$N299,'4 этап'!$A$13:$I$512,8,FALSE)),0,VLOOKUP($B299&amp;$N299,'4 этап'!$A$13:$I$512,8,FALSE))</f>
        <v>134.1</v>
      </c>
      <c r="J299" s="32">
        <f>IF(ISERROR(VLOOKUP($B299&amp;$N299,'5 этап'!$A$13:$I$512,8,FALSE)),0,VLOOKUP($B299&amp;$N299,'5 этап'!$A$13:$I$512,8,FALSE))</f>
        <v>137.69999999999999</v>
      </c>
      <c r="K299" s="32">
        <f>IF(ISERROR(VLOOKUP($B299&amp;$N299,'6 этап'!$A$13:$I$512,8,FALSE)),0,VLOOKUP($B299&amp;$N299,'6 этап'!$A$13:$I$512,8,FALSE))</f>
        <v>0</v>
      </c>
      <c r="L299" s="32">
        <f>IF(ISERROR(VLOOKUP($B299&amp;$N299,'7 этап'!$A$13:$I$466,8,FALSE)),0,VLOOKUP($B299&amp;$N299,'7 этап'!$A$13:$I$466,8,FALSE))</f>
        <v>0</v>
      </c>
      <c r="M299" s="12">
        <f>LARGE(F299:K299,1)+LARGE(F299:K299,2)+LARGE(F299:K299,3)+LARGE(F299:K299,4)+L299</f>
        <v>425.29999999999995</v>
      </c>
      <c r="N299" s="14" t="s">
        <v>969</v>
      </c>
    </row>
    <row r="300" spans="1:14" x14ac:dyDescent="0.3">
      <c r="A300" s="35">
        <v>16</v>
      </c>
      <c r="B300" s="4" t="s">
        <v>191</v>
      </c>
      <c r="C300" s="4" t="s">
        <v>35</v>
      </c>
      <c r="D300" s="4">
        <v>1999</v>
      </c>
      <c r="E300" s="8">
        <f>COUNTIF(F300:L300,"&gt;0")</f>
        <v>3</v>
      </c>
      <c r="F300" s="32">
        <f>IF(ISERROR(VLOOKUP($B300&amp;$N300,'1 этап'!$A$13:$I$512,8,FALSE)),0,VLOOKUP($B300&amp;$N300,'1 этап'!$A$13:$I$512,8,FALSE))</f>
        <v>0</v>
      </c>
      <c r="G300" s="32">
        <f>IF(ISERROR(VLOOKUP($B300&amp;$N300,'2 этап'!$A$13:$I$512,8,FALSE)),0,VLOOKUP($B300&amp;$N300,'2 этап'!$A$13:$I$512,8,FALSE))</f>
        <v>129.9</v>
      </c>
      <c r="H300" s="32">
        <f>IF(ISERROR(VLOOKUP($B300&amp;$N300,'3 этап'!$A$13:$I$512,8,FALSE)),0,VLOOKUP($B300&amp;$N300,'3 этап'!$A$13:$I$512,8,FALSE))</f>
        <v>119.6</v>
      </c>
      <c r="I300" s="32">
        <f>IF(ISERROR(VLOOKUP($B300&amp;$N300,'4 этап'!$A$13:$I$512,8,FALSE)),0,VLOOKUP($B300&amp;$N300,'4 этап'!$A$13:$I$512,8,FALSE))</f>
        <v>121.8</v>
      </c>
      <c r="J300" s="32">
        <f>IF(ISERROR(VLOOKUP($B300&amp;$N300,'5 этап'!$A$13:$I$512,8,FALSE)),0,VLOOKUP($B300&amp;$N300,'5 этап'!$A$13:$I$512,8,FALSE))</f>
        <v>0</v>
      </c>
      <c r="K300" s="32">
        <f>IF(ISERROR(VLOOKUP($B300&amp;$N300,'6 этап'!$A$13:$I$512,8,FALSE)),0,VLOOKUP($B300&amp;$N300,'6 этап'!$A$13:$I$512,8,FALSE))</f>
        <v>0</v>
      </c>
      <c r="L300" s="32">
        <f>IF(ISERROR(VLOOKUP($B300&amp;$N300,'7 этап'!$A$13:$I$466,8,FALSE)),0,VLOOKUP($B300&amp;$N300,'7 этап'!$A$13:$I$466,8,FALSE))</f>
        <v>0</v>
      </c>
      <c r="M300" s="12">
        <f>LARGE(F300:K300,1)+LARGE(F300:K300,2)+LARGE(F300:K300,3)+LARGE(F300:K300,4)+L300</f>
        <v>371.29999999999995</v>
      </c>
      <c r="N300" s="14" t="s">
        <v>969</v>
      </c>
    </row>
    <row r="301" spans="1:14" x14ac:dyDescent="0.3">
      <c r="A301" s="35">
        <v>17</v>
      </c>
      <c r="B301" s="4" t="s">
        <v>486</v>
      </c>
      <c r="C301" s="4" t="s">
        <v>35</v>
      </c>
      <c r="D301" s="4">
        <v>2001</v>
      </c>
      <c r="E301" s="8">
        <f>COUNTIF(F301:L301,"&gt;0")</f>
        <v>2</v>
      </c>
      <c r="F301" s="32">
        <f>IF(ISERROR(VLOOKUP($B301&amp;$N301,'1 этап'!$A$13:$I$512,8,FALSE)),0,VLOOKUP($B301&amp;$N301,'1 этап'!$A$13:$I$512,8,FALSE))</f>
        <v>177.2</v>
      </c>
      <c r="G301" s="32">
        <f>IF(ISERROR(VLOOKUP($B301&amp;$N301,'2 этап'!$A$13:$I$512,8,FALSE)),0,VLOOKUP($B301&amp;$N301,'2 этап'!$A$13:$I$512,8,FALSE))</f>
        <v>0</v>
      </c>
      <c r="H301" s="32">
        <f>IF(ISERROR(VLOOKUP($B301&amp;$N301,'3 этап'!$A$13:$I$512,8,FALSE)),0,VLOOKUP($B301&amp;$N301,'3 этап'!$A$13:$I$512,8,FALSE))</f>
        <v>0</v>
      </c>
      <c r="I301" s="32">
        <f>IF(ISERROR(VLOOKUP($B301&amp;$N301,'4 этап'!$A$13:$I$512,8,FALSE)),0,VLOOKUP($B301&amp;$N301,'4 этап'!$A$13:$I$512,8,FALSE))</f>
        <v>0</v>
      </c>
      <c r="J301" s="32">
        <f>IF(ISERROR(VLOOKUP($B301&amp;$N301,'5 этап'!$A$13:$I$512,8,FALSE)),0,VLOOKUP($B301&amp;$N301,'5 этап'!$A$13:$I$512,8,FALSE))</f>
        <v>0</v>
      </c>
      <c r="K301" s="32">
        <f>IF(ISERROR(VLOOKUP($B301&amp;$N301,'6 этап'!$A$13:$I$512,8,FALSE)),0,VLOOKUP($B301&amp;$N301,'6 этап'!$A$13:$I$512,8,FALSE))</f>
        <v>0</v>
      </c>
      <c r="L301" s="32">
        <f>IF(ISERROR(VLOOKUP($B301&amp;$N301,'7 этап'!$A$13:$I$466,8,FALSE)),0,VLOOKUP($B301&amp;$N301,'7 этап'!$A$13:$I$466,8,FALSE))</f>
        <v>190.8</v>
      </c>
      <c r="M301" s="12">
        <f>LARGE(F301:K301,1)+LARGE(F301:K301,2)+LARGE(F301:K301,3)+LARGE(F301:K301,4)+L301</f>
        <v>368</v>
      </c>
      <c r="N301" s="14" t="s">
        <v>969</v>
      </c>
    </row>
    <row r="302" spans="1:14" x14ac:dyDescent="0.3">
      <c r="A302" s="35">
        <v>18</v>
      </c>
      <c r="B302" s="4" t="s">
        <v>484</v>
      </c>
      <c r="C302" s="4" t="s">
        <v>44</v>
      </c>
      <c r="D302" s="4">
        <v>2001</v>
      </c>
      <c r="E302" s="8">
        <f>COUNTIF(F302:L302,"&gt;0")</f>
        <v>2</v>
      </c>
      <c r="F302" s="32">
        <f>IF(ISERROR(VLOOKUP($B302&amp;$N302,'1 этап'!$A$13:$I$512,8,FALSE)),0,VLOOKUP($B302&amp;$N302,'1 этап'!$A$13:$I$512,8,FALSE))</f>
        <v>188.4</v>
      </c>
      <c r="G302" s="32">
        <f>IF(ISERROR(VLOOKUP($B302&amp;$N302,'2 этап'!$A$13:$I$512,8,FALSE)),0,VLOOKUP($B302&amp;$N302,'2 этап'!$A$13:$I$512,8,FALSE))</f>
        <v>0</v>
      </c>
      <c r="H302" s="32">
        <f>IF(ISERROR(VLOOKUP($B302&amp;$N302,'3 этап'!$A$13:$I$512,8,FALSE)),0,VLOOKUP($B302&amp;$N302,'3 этап'!$A$13:$I$512,8,FALSE))</f>
        <v>0</v>
      </c>
      <c r="I302" s="32">
        <f>IF(ISERROR(VLOOKUP($B302&amp;$N302,'4 этап'!$A$13:$I$512,8,FALSE)),0,VLOOKUP($B302&amp;$N302,'4 этап'!$A$13:$I$512,8,FALSE))</f>
        <v>178.9</v>
      </c>
      <c r="J302" s="32">
        <f>IF(ISERROR(VLOOKUP($B302&amp;$N302,'5 этап'!$A$13:$I$512,8,FALSE)),0,VLOOKUP($B302&amp;$N302,'5 этап'!$A$13:$I$512,8,FALSE))</f>
        <v>0</v>
      </c>
      <c r="K302" s="32">
        <f>IF(ISERROR(VLOOKUP($B302&amp;$N302,'6 этап'!$A$13:$I$512,8,FALSE)),0,VLOOKUP($B302&amp;$N302,'6 этап'!$A$13:$I$512,8,FALSE))</f>
        <v>0</v>
      </c>
      <c r="L302" s="32">
        <f>IF(ISERROR(VLOOKUP($B302&amp;$N302,'7 этап'!$A$13:$I$466,8,FALSE)),0,VLOOKUP($B302&amp;$N302,'7 этап'!$A$13:$I$466,8,FALSE))</f>
        <v>0</v>
      </c>
      <c r="M302" s="12">
        <f>LARGE(F302:K302,1)+LARGE(F302:K302,2)+LARGE(F302:K302,3)+LARGE(F302:K302,4)+L302</f>
        <v>367.3</v>
      </c>
      <c r="N302" s="14" t="s">
        <v>969</v>
      </c>
    </row>
    <row r="303" spans="1:14" x14ac:dyDescent="0.3">
      <c r="A303" s="35">
        <v>19</v>
      </c>
      <c r="B303" s="4" t="s">
        <v>456</v>
      </c>
      <c r="C303" s="4" t="s">
        <v>35</v>
      </c>
      <c r="D303" s="4">
        <v>2006</v>
      </c>
      <c r="E303" s="8">
        <f>COUNTIF(F303:L303,"&gt;0")</f>
        <v>2</v>
      </c>
      <c r="F303" s="32">
        <f>IF(ISERROR(VLOOKUP($B303&amp;$N303,'1 этап'!$A$13:$I$512,8,FALSE)),0,VLOOKUP($B303&amp;$N303,'1 этап'!$A$13:$I$512,8,FALSE))</f>
        <v>0</v>
      </c>
      <c r="G303" s="32">
        <f>IF(ISERROR(VLOOKUP($B303&amp;$N303,'2 этап'!$A$13:$I$512,8,FALSE)),0,VLOOKUP($B303&amp;$N303,'2 этап'!$A$13:$I$512,8,FALSE))</f>
        <v>0</v>
      </c>
      <c r="H303" s="32">
        <f>IF(ISERROR(VLOOKUP($B303&amp;$N303,'3 этап'!$A$13:$I$512,8,FALSE)),0,VLOOKUP($B303&amp;$N303,'3 этап'!$A$13:$I$512,8,FALSE))</f>
        <v>0</v>
      </c>
      <c r="I303" s="32">
        <f>IF(ISERROR(VLOOKUP($B303&amp;$N303,'4 этап'!$A$13:$I$512,8,FALSE)),0,VLOOKUP($B303&amp;$N303,'4 этап'!$A$13:$I$512,8,FALSE))</f>
        <v>0</v>
      </c>
      <c r="J303" s="32">
        <f>IF(ISERROR(VLOOKUP($B303&amp;$N303,'5 этап'!$A$13:$I$512,8,FALSE)),0,VLOOKUP($B303&amp;$N303,'5 этап'!$A$13:$I$512,8,FALSE))</f>
        <v>175.6</v>
      </c>
      <c r="K303" s="32">
        <f>IF(ISERROR(VLOOKUP($B303&amp;$N303,'6 этап'!$A$13:$I$512,8,FALSE)),0,VLOOKUP($B303&amp;$N303,'6 этап'!$A$13:$I$512,8,FALSE))</f>
        <v>0</v>
      </c>
      <c r="L303" s="32">
        <f>IF(ISERROR(VLOOKUP($B303&amp;$N303,'7 этап'!$A$13:$I$466,8,FALSE)),0,VLOOKUP($B303&amp;$N303,'7 этап'!$A$13:$I$466,8,FALSE))</f>
        <v>184.2</v>
      </c>
      <c r="M303" s="12">
        <f>LARGE(F303:K303,1)+LARGE(F303:K303,2)+LARGE(F303:K303,3)+LARGE(F303:K303,4)+L303</f>
        <v>359.79999999999995</v>
      </c>
      <c r="N303" s="14" t="s">
        <v>969</v>
      </c>
    </row>
    <row r="304" spans="1:14" x14ac:dyDescent="0.3">
      <c r="A304" s="35">
        <v>20</v>
      </c>
      <c r="B304" s="4" t="s">
        <v>485</v>
      </c>
      <c r="C304" s="4" t="s">
        <v>33</v>
      </c>
      <c r="D304" s="4">
        <v>2003</v>
      </c>
      <c r="E304" s="8">
        <f>COUNTIF(F304:L304,"&gt;0")</f>
        <v>2</v>
      </c>
      <c r="F304" s="32">
        <f>IF(ISERROR(VLOOKUP($B304&amp;$N304,'1 этап'!$A$13:$I$512,8,FALSE)),0,VLOOKUP($B304&amp;$N304,'1 этап'!$A$13:$I$512,8,FALSE))</f>
        <v>186.4</v>
      </c>
      <c r="G304" s="32">
        <f>IF(ISERROR(VLOOKUP($B304&amp;$N304,'2 этап'!$A$13:$I$512,8,FALSE)),0,VLOOKUP($B304&amp;$N304,'2 этап'!$A$13:$I$512,8,FALSE))</f>
        <v>0</v>
      </c>
      <c r="H304" s="32">
        <f>IF(ISERROR(VLOOKUP($B304&amp;$N304,'3 этап'!$A$13:$I$512,8,FALSE)),0,VLOOKUP($B304&amp;$N304,'3 этап'!$A$13:$I$512,8,FALSE))</f>
        <v>168</v>
      </c>
      <c r="I304" s="32">
        <f>IF(ISERROR(VLOOKUP($B304&amp;$N304,'4 этап'!$A$13:$I$512,8,FALSE)),0,VLOOKUP($B304&amp;$N304,'4 этап'!$A$13:$I$512,8,FALSE))</f>
        <v>0</v>
      </c>
      <c r="J304" s="32">
        <f>IF(ISERROR(VLOOKUP($B304&amp;$N304,'5 этап'!$A$13:$I$512,8,FALSE)),0,VLOOKUP($B304&amp;$N304,'5 этап'!$A$13:$I$512,8,FALSE))</f>
        <v>0</v>
      </c>
      <c r="K304" s="32">
        <f>IF(ISERROR(VLOOKUP($B304&amp;$N304,'6 этап'!$A$13:$I$512,8,FALSE)),0,VLOOKUP($B304&amp;$N304,'6 этап'!$A$13:$I$512,8,FALSE))</f>
        <v>0</v>
      </c>
      <c r="L304" s="32">
        <f>IF(ISERROR(VLOOKUP($B304&amp;$N304,'7 этап'!$A$13:$I$466,8,FALSE)),0,VLOOKUP($B304&amp;$N304,'7 этап'!$A$13:$I$466,8,FALSE))</f>
        <v>0</v>
      </c>
      <c r="M304" s="12">
        <f>LARGE(F304:K304,1)+LARGE(F304:K304,2)+LARGE(F304:K304,3)+LARGE(F304:K304,4)+L304</f>
        <v>354.4</v>
      </c>
      <c r="N304" s="14" t="s">
        <v>969</v>
      </c>
    </row>
    <row r="305" spans="1:14" x14ac:dyDescent="0.3">
      <c r="A305" s="35">
        <v>21</v>
      </c>
      <c r="B305" s="4" t="s">
        <v>182</v>
      </c>
      <c r="C305" s="4" t="s">
        <v>35</v>
      </c>
      <c r="D305" s="4">
        <v>2001</v>
      </c>
      <c r="E305" s="8">
        <f>COUNTIF(F305:L305,"&gt;0")</f>
        <v>3</v>
      </c>
      <c r="F305" s="32">
        <f>IF(ISERROR(VLOOKUP($B305&amp;$N305,'1 этап'!$A$13:$I$512,8,FALSE)),0,VLOOKUP($B305&amp;$N305,'1 этап'!$A$13:$I$512,8,FALSE))</f>
        <v>0</v>
      </c>
      <c r="G305" s="32">
        <f>IF(ISERROR(VLOOKUP($B305&amp;$N305,'2 этап'!$A$13:$I$512,8,FALSE)),0,VLOOKUP($B305&amp;$N305,'2 этап'!$A$13:$I$512,8,FALSE))</f>
        <v>173.8</v>
      </c>
      <c r="H305" s="32">
        <f>IF(ISERROR(VLOOKUP($B305&amp;$N305,'3 этап'!$A$13:$I$512,8,FALSE)),0,VLOOKUP($B305&amp;$N305,'3 этап'!$A$13:$I$512,8,FALSE))</f>
        <v>173.2</v>
      </c>
      <c r="I305" s="32">
        <f>IF(ISERROR(VLOOKUP($B305&amp;$N305,'4 этап'!$A$13:$I$512,8,FALSE)),0,VLOOKUP($B305&amp;$N305,'4 этап'!$A$13:$I$512,8,FALSE))</f>
        <v>0.01</v>
      </c>
      <c r="J305" s="32">
        <f>IF(ISERROR(VLOOKUP($B305&amp;$N305,'5 этап'!$A$13:$I$512,8,FALSE)),0,VLOOKUP($B305&amp;$N305,'5 этап'!$A$13:$I$512,8,FALSE))</f>
        <v>0</v>
      </c>
      <c r="K305" s="32">
        <f>IF(ISERROR(VLOOKUP($B305&amp;$N305,'6 этап'!$A$13:$I$512,8,FALSE)),0,VLOOKUP($B305&amp;$N305,'6 этап'!$A$13:$I$512,8,FALSE))</f>
        <v>0</v>
      </c>
      <c r="L305" s="32">
        <f>IF(ISERROR(VLOOKUP($B305&amp;$N305,'7 этап'!$A$13:$I$466,8,FALSE)),0,VLOOKUP($B305&amp;$N305,'7 этап'!$A$13:$I$466,8,FALSE))</f>
        <v>0</v>
      </c>
      <c r="M305" s="12">
        <f>LARGE(F305:K305,1)+LARGE(F305:K305,2)+LARGE(F305:K305,3)+LARGE(F305:K305,4)+L305</f>
        <v>347.01</v>
      </c>
      <c r="N305" s="14" t="s">
        <v>969</v>
      </c>
    </row>
    <row r="306" spans="1:14" x14ac:dyDescent="0.3">
      <c r="A306" s="35">
        <v>22</v>
      </c>
      <c r="B306" s="4" t="s">
        <v>740</v>
      </c>
      <c r="C306" s="4" t="s">
        <v>35</v>
      </c>
      <c r="D306" s="4">
        <v>1990</v>
      </c>
      <c r="E306" s="8">
        <f>COUNTIF(F306:L306,"&gt;0")</f>
        <v>1</v>
      </c>
      <c r="F306" s="32">
        <f>IF(ISERROR(VLOOKUP($B306&amp;$N306,'1 этап'!$A$13:$I$512,8,FALSE)),0,VLOOKUP($B306&amp;$N306,'1 этап'!$A$13:$I$512,8,FALSE))</f>
        <v>0</v>
      </c>
      <c r="G306" s="32">
        <f>IF(ISERROR(VLOOKUP($B306&amp;$N306,'2 этап'!$A$13:$I$512,8,FALSE)),0,VLOOKUP($B306&amp;$N306,'2 этап'!$A$13:$I$512,8,FALSE))</f>
        <v>0</v>
      </c>
      <c r="H306" s="32">
        <f>IF(ISERROR(VLOOKUP($B306&amp;$N306,'3 этап'!$A$13:$I$512,8,FALSE)),0,VLOOKUP($B306&amp;$N306,'3 этап'!$A$13:$I$512,8,FALSE))</f>
        <v>0</v>
      </c>
      <c r="I306" s="32">
        <f>IF(ISERROR(VLOOKUP($B306&amp;$N306,'4 этап'!$A$13:$I$512,8,FALSE)),0,VLOOKUP($B306&amp;$N306,'4 этап'!$A$13:$I$512,8,FALSE))</f>
        <v>167.2</v>
      </c>
      <c r="J306" s="32">
        <f>IF(ISERROR(VLOOKUP($B306&amp;$N306,'5 этап'!$A$13:$I$512,8,FALSE)),0,VLOOKUP($B306&amp;$N306,'5 этап'!$A$13:$I$512,8,FALSE))</f>
        <v>0</v>
      </c>
      <c r="K306" s="32">
        <f>IF(ISERROR(VLOOKUP($B306&amp;$N306,'6 этап'!$A$13:$I$512,8,FALSE)),0,VLOOKUP($B306&amp;$N306,'6 этап'!$A$13:$I$512,8,FALSE))</f>
        <v>0</v>
      </c>
      <c r="L306" s="32">
        <f>IF(ISERROR(VLOOKUP($B306&amp;$N306,'7 этап'!$A$13:$I$466,8,FALSE)),0,VLOOKUP($B306&amp;$N306,'7 этап'!$A$13:$I$466,8,FALSE))</f>
        <v>0</v>
      </c>
      <c r="M306" s="12">
        <f>LARGE(F306:K306,1)+LARGE(F306:K306,2)+LARGE(F306:K306,3)+LARGE(F306:K306,4)+L306</f>
        <v>167.2</v>
      </c>
      <c r="N306" s="14" t="s">
        <v>969</v>
      </c>
    </row>
    <row r="307" spans="1:14" x14ac:dyDescent="0.3">
      <c r="A307" s="35">
        <v>23</v>
      </c>
      <c r="B307" s="4" t="s">
        <v>675</v>
      </c>
      <c r="C307" s="4" t="s">
        <v>676</v>
      </c>
      <c r="D307" s="4">
        <v>1991</v>
      </c>
      <c r="E307" s="8">
        <f>COUNTIF(F307:L307,"&gt;0")</f>
        <v>1</v>
      </c>
      <c r="F307" s="32">
        <f>IF(ISERROR(VLOOKUP($B307&amp;$N307,'1 этап'!$A$13:$I$512,8,FALSE)),0,VLOOKUP($B307&amp;$N307,'1 этап'!$A$13:$I$512,8,FALSE))</f>
        <v>0</v>
      </c>
      <c r="G307" s="32">
        <f>IF(ISERROR(VLOOKUP($B307&amp;$N307,'2 этап'!$A$13:$I$512,8,FALSE)),0,VLOOKUP($B307&amp;$N307,'2 этап'!$A$13:$I$512,8,FALSE))</f>
        <v>0</v>
      </c>
      <c r="H307" s="32">
        <f>IF(ISERROR(VLOOKUP($B307&amp;$N307,'3 этап'!$A$13:$I$512,8,FALSE)),0,VLOOKUP($B307&amp;$N307,'3 этап'!$A$13:$I$512,8,FALSE))</f>
        <v>70.8</v>
      </c>
      <c r="I307" s="32">
        <f>IF(ISERROR(VLOOKUP($B307&amp;$N307,'4 этап'!$A$13:$I$512,8,FALSE)),0,VLOOKUP($B307&amp;$N307,'4 этап'!$A$13:$I$512,8,FALSE))</f>
        <v>0</v>
      </c>
      <c r="J307" s="32">
        <f>IF(ISERROR(VLOOKUP($B307&amp;$N307,'5 этап'!$A$13:$I$512,8,FALSE)),0,VLOOKUP($B307&amp;$N307,'5 этап'!$A$13:$I$512,8,FALSE))</f>
        <v>0</v>
      </c>
      <c r="K307" s="32">
        <f>IF(ISERROR(VLOOKUP($B307&amp;$N307,'6 этап'!$A$13:$I$512,8,FALSE)),0,VLOOKUP($B307&amp;$N307,'6 этап'!$A$13:$I$512,8,FALSE))</f>
        <v>0</v>
      </c>
      <c r="L307" s="32">
        <f>IF(ISERROR(VLOOKUP($B307&amp;$N307,'7 этап'!$A$13:$I$466,8,FALSE)),0,VLOOKUP($B307&amp;$N307,'7 этап'!$A$13:$I$466,8,FALSE))</f>
        <v>0</v>
      </c>
      <c r="M307" s="12">
        <f>LARGE(F307:K307,1)+LARGE(F307:K307,2)+LARGE(F307:K307,3)+LARGE(F307:K307,4)+L307</f>
        <v>70.8</v>
      </c>
      <c r="N307" s="14" t="s">
        <v>969</v>
      </c>
    </row>
    <row r="308" spans="1:14" x14ac:dyDescent="0.3">
      <c r="A308" s="35">
        <v>24</v>
      </c>
      <c r="B308" s="4" t="s">
        <v>919</v>
      </c>
      <c r="C308" s="4" t="s">
        <v>98</v>
      </c>
      <c r="D308" s="4">
        <v>1990</v>
      </c>
      <c r="E308" s="8">
        <f>COUNTIF(F308:L308,"&gt;0")</f>
        <v>1</v>
      </c>
      <c r="F308" s="32">
        <f>IF(ISERROR(VLOOKUP($B308&amp;$N308,'1 этап'!$A$13:$I$512,8,FALSE)),0,VLOOKUP($B308&amp;$N308,'1 этап'!$A$13:$I$512,8,FALSE))</f>
        <v>0</v>
      </c>
      <c r="G308" s="32">
        <f>IF(ISERROR(VLOOKUP($B308&amp;$N308,'2 этап'!$A$13:$I$512,8,FALSE)),0,VLOOKUP($B308&amp;$N308,'2 этап'!$A$13:$I$512,8,FALSE))</f>
        <v>0</v>
      </c>
      <c r="H308" s="32">
        <f>IF(ISERROR(VLOOKUP($B308&amp;$N308,'3 этап'!$A$13:$I$512,8,FALSE)),0,VLOOKUP($B308&amp;$N308,'3 этап'!$A$13:$I$512,8,FALSE))</f>
        <v>0</v>
      </c>
      <c r="I308" s="32">
        <f>IF(ISERROR(VLOOKUP($B308&amp;$N308,'4 этап'!$A$13:$I$512,8,FALSE)),0,VLOOKUP($B308&amp;$N308,'4 этап'!$A$13:$I$512,8,FALSE))</f>
        <v>0</v>
      </c>
      <c r="J308" s="32">
        <f>IF(ISERROR(VLOOKUP($B308&amp;$N308,'5 этап'!$A$13:$I$512,8,FALSE)),0,VLOOKUP($B308&amp;$N308,'5 этап'!$A$13:$I$512,8,FALSE))</f>
        <v>0</v>
      </c>
      <c r="K308" s="32">
        <f>IF(ISERROR(VLOOKUP($B308&amp;$N308,'6 этап'!$A$13:$I$512,8,FALSE)),0,VLOOKUP($B308&amp;$N308,'6 этап'!$A$13:$I$512,8,FALSE))</f>
        <v>61.9</v>
      </c>
      <c r="L308" s="32">
        <f>IF(ISERROR(VLOOKUP($B308&amp;$N308,'7 этап'!$A$13:$I$466,8,FALSE)),0,VLOOKUP($B308&amp;$N308,'7 этап'!$A$13:$I$466,8,FALSE))</f>
        <v>0</v>
      </c>
      <c r="M308" s="12">
        <f>LARGE(F308:K308,1)+LARGE(F308:K308,2)+LARGE(F308:K308,3)+LARGE(F308:K308,4)+L308</f>
        <v>61.9</v>
      </c>
      <c r="N308" s="14" t="s">
        <v>969</v>
      </c>
    </row>
    <row r="309" spans="1:14" x14ac:dyDescent="0.3">
      <c r="A309" s="35">
        <v>25</v>
      </c>
      <c r="B309" s="4" t="s">
        <v>741</v>
      </c>
      <c r="C309" s="4" t="s">
        <v>406</v>
      </c>
      <c r="D309" s="4">
        <v>2003</v>
      </c>
      <c r="E309" s="8">
        <f>COUNTIF(F309:L309,"&gt;0")</f>
        <v>1</v>
      </c>
      <c r="F309" s="32">
        <f>IF(ISERROR(VLOOKUP($B309&amp;$N309,'1 этап'!$A$13:$I$512,8,FALSE)),0,VLOOKUP($B309&amp;$N309,'1 этап'!$A$13:$I$512,8,FALSE))</f>
        <v>0</v>
      </c>
      <c r="G309" s="32">
        <f>IF(ISERROR(VLOOKUP($B309&amp;$N309,'2 этап'!$A$13:$I$512,8,FALSE)),0,VLOOKUP($B309&amp;$N309,'2 этап'!$A$13:$I$512,8,FALSE))</f>
        <v>0</v>
      </c>
      <c r="H309" s="32">
        <f>IF(ISERROR(VLOOKUP($B309&amp;$N309,'3 этап'!$A$13:$I$512,8,FALSE)),0,VLOOKUP($B309&amp;$N309,'3 этап'!$A$13:$I$512,8,FALSE))</f>
        <v>0</v>
      </c>
      <c r="I309" s="32">
        <f>IF(ISERROR(VLOOKUP($B309&amp;$N309,'4 этап'!$A$13:$I$512,8,FALSE)),0,VLOOKUP($B309&amp;$N309,'4 этап'!$A$13:$I$512,8,FALSE))</f>
        <v>0.01</v>
      </c>
      <c r="J309" s="32">
        <f>IF(ISERROR(VLOOKUP($B309&amp;$N309,'5 этап'!$A$13:$I$512,8,FALSE)),0,VLOOKUP($B309&amp;$N309,'5 этап'!$A$13:$I$512,8,FALSE))</f>
        <v>0</v>
      </c>
      <c r="K309" s="32">
        <f>IF(ISERROR(VLOOKUP($B309&amp;$N309,'6 этап'!$A$13:$I$512,8,FALSE)),0,VLOOKUP($B309&amp;$N309,'6 этап'!$A$13:$I$512,8,FALSE))</f>
        <v>0</v>
      </c>
      <c r="L309" s="32">
        <f>IF(ISERROR(VLOOKUP($B309&amp;$N309,'7 этап'!$A$13:$I$466,8,FALSE)),0,VLOOKUP($B309&amp;$N309,'7 этап'!$A$13:$I$466,8,FALSE))</f>
        <v>0</v>
      </c>
      <c r="M309" s="12">
        <f>LARGE(F309:K309,1)+LARGE(F309:K309,2)+LARGE(F309:K309,3)+LARGE(F309:K309,4)+L309</f>
        <v>0.01</v>
      </c>
      <c r="N309" s="14" t="s">
        <v>969</v>
      </c>
    </row>
    <row r="310" spans="1:14" x14ac:dyDescent="0.3">
      <c r="A310" s="35">
        <v>26</v>
      </c>
      <c r="B310" s="16" t="s">
        <v>822</v>
      </c>
      <c r="C310" s="16" t="s">
        <v>35</v>
      </c>
      <c r="D310" s="16">
        <v>2000</v>
      </c>
      <c r="E310" s="8">
        <f>COUNTIF(F310:L310,"&gt;0")</f>
        <v>1</v>
      </c>
      <c r="F310" s="32">
        <f>IF(ISERROR(VLOOKUP($B310&amp;$N310,'1 этап'!$A$13:$I$512,8,FALSE)),0,VLOOKUP($B310&amp;$N310,'1 этап'!$A$13:$I$512,8,FALSE))</f>
        <v>0</v>
      </c>
      <c r="G310" s="32">
        <f>IF(ISERROR(VLOOKUP($B310&amp;$N310,'2 этап'!$A$13:$I$512,8,FALSE)),0,VLOOKUP($B310&amp;$N310,'2 этап'!$A$13:$I$512,8,FALSE))</f>
        <v>0</v>
      </c>
      <c r="H310" s="32">
        <f>IF(ISERROR(VLOOKUP($B310&amp;$N310,'3 этап'!$A$13:$I$512,8,FALSE)),0,VLOOKUP($B310&amp;$N310,'3 этап'!$A$13:$I$512,8,FALSE))</f>
        <v>0</v>
      </c>
      <c r="I310" s="32">
        <f>IF(ISERROR(VLOOKUP($B310&amp;$N310,'4 этап'!$A$13:$I$512,8,FALSE)),0,VLOOKUP($B310&amp;$N310,'4 этап'!$A$13:$I$512,8,FALSE))</f>
        <v>0</v>
      </c>
      <c r="J310" s="32">
        <f>IF(ISERROR(VLOOKUP($B310&amp;$N310,'5 этап'!$A$13:$I$512,8,FALSE)),0,VLOOKUP($B310&amp;$N310,'5 этап'!$A$13:$I$512,8,FALSE))</f>
        <v>0.01</v>
      </c>
      <c r="K310" s="32">
        <f>IF(ISERROR(VLOOKUP($B310&amp;$N310,'6 этап'!$A$13:$I$512,8,FALSE)),0,VLOOKUP($B310&amp;$N310,'6 этап'!$A$13:$I$512,8,FALSE))</f>
        <v>0</v>
      </c>
      <c r="L310" s="32">
        <f>IF(ISERROR(VLOOKUP($B310&amp;$N310,'7 этап'!$A$13:$I$466,8,FALSE)),0,VLOOKUP($B310&amp;$N310,'7 этап'!$A$13:$I$466,8,FALSE))</f>
        <v>0</v>
      </c>
      <c r="M310" s="12">
        <f>LARGE(F310:K310,1)+LARGE(F310:K310,2)+LARGE(F310:K310,3)+LARGE(F310:K310,4)+L310</f>
        <v>0.01</v>
      </c>
      <c r="N310" s="14" t="s">
        <v>969</v>
      </c>
    </row>
    <row r="311" spans="1:14" x14ac:dyDescent="0.3">
      <c r="A311" s="35">
        <v>27</v>
      </c>
      <c r="B311" s="35" t="s">
        <v>487</v>
      </c>
      <c r="C311" s="35" t="s">
        <v>149</v>
      </c>
      <c r="D311" s="35">
        <v>1995</v>
      </c>
      <c r="E311" s="8">
        <f>COUNTIF(F311:L311,"&gt;0")</f>
        <v>1</v>
      </c>
      <c r="F311" s="32">
        <f>IF(ISERROR(VLOOKUP($B311&amp;$N311,'1 этап'!$A$13:$I$512,8,FALSE)),0,VLOOKUP($B311&amp;$N311,'1 этап'!$A$13:$I$512,8,FALSE))</f>
        <v>0.01</v>
      </c>
      <c r="G311" s="32">
        <f>IF(ISERROR(VLOOKUP($B311&amp;$N311,'2 этап'!$A$13:$I$512,8,FALSE)),0,VLOOKUP($B311&amp;$N311,'2 этап'!$A$13:$I$512,8,FALSE))</f>
        <v>0</v>
      </c>
      <c r="H311" s="32">
        <f>IF(ISERROR(VLOOKUP($B311&amp;$N311,'3 этап'!$A$13:$I$512,8,FALSE)),0,VLOOKUP($B311&amp;$N311,'3 этап'!$A$13:$I$512,8,FALSE))</f>
        <v>0</v>
      </c>
      <c r="I311" s="32">
        <f>IF(ISERROR(VLOOKUP($B311&amp;$N311,'4 этап'!$A$13:$I$512,8,FALSE)),0,VLOOKUP($B311&amp;$N311,'4 этап'!$A$13:$I$512,8,FALSE))</f>
        <v>0</v>
      </c>
      <c r="J311" s="32">
        <f>IF(ISERROR(VLOOKUP($B311&amp;$N311,'5 этап'!$A$13:$I$512,8,FALSE)),0,VLOOKUP($B311&amp;$N311,'5 этап'!$A$13:$I$512,8,FALSE))</f>
        <v>0</v>
      </c>
      <c r="K311" s="32">
        <f>IF(ISERROR(VLOOKUP($B311&amp;$N311,'6 этап'!$A$13:$I$512,8,FALSE)),0,VLOOKUP($B311&amp;$N311,'6 этап'!$A$13:$I$512,8,FALSE))</f>
        <v>0</v>
      </c>
      <c r="L311" s="32">
        <f>IF(ISERROR(VLOOKUP($B311&amp;$N311,'7 этап'!$A$13:$I$466,8,FALSE)),0,VLOOKUP($B311&amp;$N311,'7 этап'!$A$13:$I$466,8,FALSE))</f>
        <v>0</v>
      </c>
      <c r="M311" s="12">
        <f>LARGE(F311:K311,1)+LARGE(F311:K311,2)+LARGE(F311:K311,3)+LARGE(F311:K311,4)+L311</f>
        <v>0.01</v>
      </c>
      <c r="N311" s="14" t="s">
        <v>969</v>
      </c>
    </row>
    <row r="312" spans="1:14" s="27" customFormat="1" ht="39.5" customHeight="1" x14ac:dyDescent="0.3">
      <c r="A312" s="9" t="s">
        <v>970</v>
      </c>
      <c r="B312" s="9"/>
      <c r="C312" s="9"/>
      <c r="D312" s="9"/>
      <c r="E312" s="15"/>
      <c r="F312" s="32">
        <f>IF(ISERROR(VLOOKUP($B312&amp;$N312,'1 этап'!$A$13:$I$512,8,FALSE)),0,VLOOKUP($B312&amp;$N312,'1 этап'!$A$13:$I$512,8,FALSE))</f>
        <v>0</v>
      </c>
      <c r="G312" s="32">
        <f>IF(ISERROR(VLOOKUP($B312&amp;$N312,'2 этап'!$A$13:$I$512,8,FALSE)),0,VLOOKUP($B312&amp;$N312,'2 этап'!$A$13:$I$512,8,FALSE))</f>
        <v>0</v>
      </c>
      <c r="H312" s="32">
        <f>IF(ISERROR(VLOOKUP($B312&amp;$N312,'3 этап'!$A$13:$I$512,8,FALSE)),0,VLOOKUP($B312&amp;$N312,'3 этап'!$A$13:$I$512,8,FALSE))</f>
        <v>0</v>
      </c>
      <c r="I312" s="32">
        <f>IF(ISERROR(VLOOKUP($B312&amp;$N312,'4 этап'!$A$13:$I$512,8,FALSE)),0,VLOOKUP($B312&amp;$N312,'4 этап'!$A$13:$I$512,8,FALSE))</f>
        <v>0</v>
      </c>
      <c r="J312" s="32">
        <f>IF(ISERROR(VLOOKUP($B312&amp;$N312,'5 этап'!$A$13:$I$512,8,FALSE)),0,VLOOKUP($B312&amp;$N312,'5 этап'!$A$13:$I$512,8,FALSE))</f>
        <v>0</v>
      </c>
      <c r="K312" s="32">
        <f>IF(ISERROR(VLOOKUP($B312&amp;$N312,'6 этап'!$A$13:$I$512,8,FALSE)),0,VLOOKUP($B312&amp;$N312,'6 этап'!$A$13:$I$512,8,FALSE))</f>
        <v>0</v>
      </c>
      <c r="L312" s="32">
        <f>IF(ISERROR(VLOOKUP($B312&amp;$N312,'7 этап'!$A$13:$I$466,8,FALSE)),0,VLOOKUP($B312&amp;$N312,'7 этап'!$A$13:$I$466,8,FALSE))</f>
        <v>0</v>
      </c>
      <c r="M312" s="25">
        <v>1001</v>
      </c>
      <c r="N312" s="26" t="s">
        <v>970</v>
      </c>
    </row>
    <row r="313" spans="1:14" x14ac:dyDescent="0.3">
      <c r="A313" s="4">
        <v>1</v>
      </c>
      <c r="B313" s="4" t="s">
        <v>192</v>
      </c>
      <c r="C313" s="4" t="s">
        <v>33</v>
      </c>
      <c r="D313" s="4">
        <v>2012</v>
      </c>
      <c r="E313" s="8">
        <f>COUNTIF(F313:L313,"&gt;0")</f>
        <v>7</v>
      </c>
      <c r="F313" s="32">
        <f>IF(ISERROR(VLOOKUP($B313&amp;$N313,'1 этап'!$A$13:$I$512,8,FALSE)),0,VLOOKUP($B313&amp;$N313,'1 этап'!$A$13:$I$512,8,FALSE))</f>
        <v>200</v>
      </c>
      <c r="G313" s="32">
        <f>IF(ISERROR(VLOOKUP($B313&amp;$N313,'2 этап'!$A$13:$I$512,8,FALSE)),0,VLOOKUP($B313&amp;$N313,'2 этап'!$A$13:$I$512,8,FALSE))</f>
        <v>200</v>
      </c>
      <c r="H313" s="32">
        <f>IF(ISERROR(VLOOKUP($B313&amp;$N313,'3 этап'!$A$13:$I$512,8,FALSE)),0,VLOOKUP($B313&amp;$N313,'3 этап'!$A$13:$I$512,8,FALSE))</f>
        <v>200</v>
      </c>
      <c r="I313" s="32">
        <f>IF(ISERROR(VLOOKUP($B313&amp;$N313,'4 этап'!$A$13:$I$512,8,FALSE)),0,VLOOKUP($B313&amp;$N313,'4 этап'!$A$13:$I$512,8,FALSE))</f>
        <v>0.01</v>
      </c>
      <c r="J313" s="32">
        <f>IF(ISERROR(VLOOKUP($B313&amp;$N313,'5 этап'!$A$13:$I$512,8,FALSE)),0,VLOOKUP($B313&amp;$N313,'5 этап'!$A$13:$I$512,8,FALSE))</f>
        <v>200</v>
      </c>
      <c r="K313" s="32">
        <f>IF(ISERROR(VLOOKUP($B313&amp;$N313,'6 этап'!$A$13:$I$512,8,FALSE)),0,VLOOKUP($B313&amp;$N313,'6 этап'!$A$13:$I$512,8,FALSE))</f>
        <v>195.7</v>
      </c>
      <c r="L313" s="32">
        <f>IF(ISERROR(VLOOKUP($B313&amp;$N313,'7 этап'!$A$13:$I$466,8,FALSE)),0,VLOOKUP($B313&amp;$N313,'7 этап'!$A$13:$I$466,8,FALSE))</f>
        <v>200</v>
      </c>
      <c r="M313" s="12">
        <f>LARGE(F313:K313,1)+LARGE(F313:K313,2)+LARGE(F313:K313,3)+LARGE(F313:K313,4)+L313</f>
        <v>1000</v>
      </c>
      <c r="N313" s="14" t="s">
        <v>970</v>
      </c>
    </row>
    <row r="314" spans="1:14" x14ac:dyDescent="0.3">
      <c r="A314" s="4">
        <v>2</v>
      </c>
      <c r="B314" s="4" t="s">
        <v>193</v>
      </c>
      <c r="C314" s="4" t="s">
        <v>37</v>
      </c>
      <c r="D314" s="4">
        <v>2012</v>
      </c>
      <c r="E314" s="8">
        <f>COUNTIF(F314:L314,"&gt;0")</f>
        <v>7</v>
      </c>
      <c r="F314" s="32">
        <f>IF(ISERROR(VLOOKUP($B314&amp;$N314,'1 этап'!$A$13:$I$512,8,FALSE)),0,VLOOKUP($B314&amp;$N314,'1 этап'!$A$13:$I$512,8,FALSE))</f>
        <v>107.8</v>
      </c>
      <c r="G314" s="32">
        <f>IF(ISERROR(VLOOKUP($B314&amp;$N314,'2 этап'!$A$13:$I$512,8,FALSE)),0,VLOOKUP($B314&amp;$N314,'2 этап'!$A$13:$I$512,8,FALSE))</f>
        <v>174.2</v>
      </c>
      <c r="H314" s="32">
        <f>IF(ISERROR(VLOOKUP($B314&amp;$N314,'3 этап'!$A$13:$I$512,8,FALSE)),0,VLOOKUP($B314&amp;$N314,'3 этап'!$A$13:$I$512,8,FALSE))</f>
        <v>171.3</v>
      </c>
      <c r="I314" s="32">
        <f>IF(ISERROR(VLOOKUP($B314&amp;$N314,'4 этап'!$A$13:$I$512,8,FALSE)),0,VLOOKUP($B314&amp;$N314,'4 этап'!$A$13:$I$512,8,FALSE))</f>
        <v>90.6</v>
      </c>
      <c r="J314" s="32">
        <f>IF(ISERROR(VLOOKUP($B314&amp;$N314,'5 этап'!$A$13:$I$512,8,FALSE)),0,VLOOKUP($B314&amp;$N314,'5 этап'!$A$13:$I$512,8,FALSE))</f>
        <v>147.9</v>
      </c>
      <c r="K314" s="32">
        <f>IF(ISERROR(VLOOKUP($B314&amp;$N314,'6 этап'!$A$13:$I$512,8,FALSE)),0,VLOOKUP($B314&amp;$N314,'6 этап'!$A$13:$I$512,8,FALSE))</f>
        <v>177.4</v>
      </c>
      <c r="L314" s="32">
        <f>IF(ISERROR(VLOOKUP($B314&amp;$N314,'7 этап'!$A$13:$I$466,8,FALSE)),0,VLOOKUP($B314&amp;$N314,'7 этап'!$A$13:$I$466,8,FALSE))</f>
        <v>141.6</v>
      </c>
      <c r="M314" s="12">
        <f>LARGE(F314:K314,1)+LARGE(F314:K314,2)+LARGE(F314:K314,3)+LARGE(F314:K314,4)+L314</f>
        <v>812.40000000000009</v>
      </c>
      <c r="N314" s="14" t="s">
        <v>970</v>
      </c>
    </row>
    <row r="315" spans="1:14" x14ac:dyDescent="0.3">
      <c r="A315" s="35">
        <v>3</v>
      </c>
      <c r="B315" s="4" t="s">
        <v>207</v>
      </c>
      <c r="C315" s="4" t="s">
        <v>48</v>
      </c>
      <c r="D315" s="4">
        <v>2012</v>
      </c>
      <c r="E315" s="8">
        <f>COUNTIF(F315:L315,"&gt;0")</f>
        <v>7</v>
      </c>
      <c r="F315" s="32">
        <f>IF(ISERROR(VLOOKUP($B315&amp;$N315,'1 этап'!$A$13:$I$512,8,FALSE)),0,VLOOKUP($B315&amp;$N315,'1 этап'!$A$13:$I$512,8,FALSE))</f>
        <v>121.4</v>
      </c>
      <c r="G315" s="32">
        <f>IF(ISERROR(VLOOKUP($B315&amp;$N315,'2 этап'!$A$13:$I$512,8,FALSE)),0,VLOOKUP($B315&amp;$N315,'2 этап'!$A$13:$I$512,8,FALSE))</f>
        <v>71</v>
      </c>
      <c r="H315" s="32">
        <f>IF(ISERROR(VLOOKUP($B315&amp;$N315,'3 этап'!$A$13:$I$512,8,FALSE)),0,VLOOKUP($B315&amp;$N315,'3 этап'!$A$13:$I$512,8,FALSE))</f>
        <v>79.099999999999994</v>
      </c>
      <c r="I315" s="32">
        <f>IF(ISERROR(VLOOKUP($B315&amp;$N315,'4 этап'!$A$13:$I$512,8,FALSE)),0,VLOOKUP($B315&amp;$N315,'4 этап'!$A$13:$I$512,8,FALSE))</f>
        <v>172.3</v>
      </c>
      <c r="J315" s="32">
        <f>IF(ISERROR(VLOOKUP($B315&amp;$N315,'5 этап'!$A$13:$I$512,8,FALSE)),0,VLOOKUP($B315&amp;$N315,'5 этап'!$A$13:$I$512,8,FALSE))</f>
        <v>139</v>
      </c>
      <c r="K315" s="32">
        <f>IF(ISERROR(VLOOKUP($B315&amp;$N315,'6 этап'!$A$13:$I$512,8,FALSE)),0,VLOOKUP($B315&amp;$N315,'6 этап'!$A$13:$I$512,8,FALSE))</f>
        <v>190.3</v>
      </c>
      <c r="L315" s="32">
        <f>IF(ISERROR(VLOOKUP($B315&amp;$N315,'7 этап'!$A$13:$I$466,8,FALSE)),0,VLOOKUP($B315&amp;$N315,'7 этап'!$A$13:$I$466,8,FALSE))</f>
        <v>176.9</v>
      </c>
      <c r="M315" s="12">
        <f>LARGE(F315:K315,1)+LARGE(F315:K315,2)+LARGE(F315:K315,3)+LARGE(F315:K315,4)+L315</f>
        <v>799.9</v>
      </c>
      <c r="N315" s="14" t="s">
        <v>970</v>
      </c>
    </row>
    <row r="316" spans="1:14" x14ac:dyDescent="0.3">
      <c r="A316" s="35">
        <v>4</v>
      </c>
      <c r="B316" s="4" t="s">
        <v>195</v>
      </c>
      <c r="C316" s="4" t="s">
        <v>37</v>
      </c>
      <c r="D316" s="4">
        <v>2012</v>
      </c>
      <c r="E316" s="8">
        <f>COUNTIF(F316:L316,"&gt;0")</f>
        <v>7</v>
      </c>
      <c r="F316" s="32">
        <f>IF(ISERROR(VLOOKUP($B316&amp;$N316,'1 этап'!$A$13:$I$512,8,FALSE)),0,VLOOKUP($B316&amp;$N316,'1 этап'!$A$13:$I$512,8,FALSE))</f>
        <v>151.30000000000001</v>
      </c>
      <c r="G316" s="32">
        <f>IF(ISERROR(VLOOKUP($B316&amp;$N316,'2 этап'!$A$13:$I$512,8,FALSE)),0,VLOOKUP($B316&amp;$N316,'2 этап'!$A$13:$I$512,8,FALSE))</f>
        <v>162.19999999999999</v>
      </c>
      <c r="H316" s="32">
        <f>IF(ISERROR(VLOOKUP($B316&amp;$N316,'3 этап'!$A$13:$I$512,8,FALSE)),0,VLOOKUP($B316&amp;$N316,'3 этап'!$A$13:$I$512,8,FALSE))</f>
        <v>153.6</v>
      </c>
      <c r="I316" s="32">
        <f>IF(ISERROR(VLOOKUP($B316&amp;$N316,'4 этап'!$A$13:$I$512,8,FALSE)),0,VLOOKUP($B316&amp;$N316,'4 этап'!$A$13:$I$512,8,FALSE))</f>
        <v>154.4</v>
      </c>
      <c r="J316" s="32">
        <f>IF(ISERROR(VLOOKUP($B316&amp;$N316,'5 этап'!$A$13:$I$512,8,FALSE)),0,VLOOKUP($B316&amp;$N316,'5 этап'!$A$13:$I$512,8,FALSE))</f>
        <v>91.5</v>
      </c>
      <c r="K316" s="32">
        <f>IF(ISERROR(VLOOKUP($B316&amp;$N316,'6 этап'!$A$13:$I$512,8,FALSE)),0,VLOOKUP($B316&amp;$N316,'6 этап'!$A$13:$I$512,8,FALSE))</f>
        <v>186.9</v>
      </c>
      <c r="L316" s="32">
        <f>IF(ISERROR(VLOOKUP($B316&amp;$N316,'7 этап'!$A$13:$I$466,8,FALSE)),0,VLOOKUP($B316&amp;$N316,'7 этап'!$A$13:$I$466,8,FALSE))</f>
        <v>142.30000000000001</v>
      </c>
      <c r="M316" s="12">
        <f>LARGE(F316:K316,1)+LARGE(F316:K316,2)+LARGE(F316:K316,3)+LARGE(F316:K316,4)+L316</f>
        <v>799.40000000000009</v>
      </c>
      <c r="N316" s="14" t="s">
        <v>970</v>
      </c>
    </row>
    <row r="317" spans="1:14" x14ac:dyDescent="0.3">
      <c r="A317" s="35">
        <v>5</v>
      </c>
      <c r="B317" s="4" t="s">
        <v>489</v>
      </c>
      <c r="C317" s="4" t="s">
        <v>58</v>
      </c>
      <c r="D317" s="4">
        <v>2012</v>
      </c>
      <c r="E317" s="8">
        <f>COUNTIF(F317:L317,"&gt;0")</f>
        <v>4</v>
      </c>
      <c r="F317" s="32">
        <f>IF(ISERROR(VLOOKUP($B317&amp;$N317,'1 этап'!$A$13:$I$512,8,FALSE)),0,VLOOKUP($B317&amp;$N317,'1 этап'!$A$13:$I$512,8,FALSE))</f>
        <v>169.2</v>
      </c>
      <c r="G317" s="32">
        <f>IF(ISERROR(VLOOKUP($B317&amp;$N317,'2 этап'!$A$13:$I$512,8,FALSE)),0,VLOOKUP($B317&amp;$N317,'2 этап'!$A$13:$I$512,8,FALSE))</f>
        <v>0</v>
      </c>
      <c r="H317" s="32">
        <f>IF(ISERROR(VLOOKUP($B317&amp;$N317,'3 этап'!$A$13:$I$512,8,FALSE)),0,VLOOKUP($B317&amp;$N317,'3 этап'!$A$13:$I$512,8,FALSE))</f>
        <v>0</v>
      </c>
      <c r="I317" s="32">
        <f>IF(ISERROR(VLOOKUP($B317&amp;$N317,'4 этап'!$A$13:$I$512,8,FALSE)),0,VLOOKUP($B317&amp;$N317,'4 этап'!$A$13:$I$512,8,FALSE))</f>
        <v>0</v>
      </c>
      <c r="J317" s="32">
        <f>IF(ISERROR(VLOOKUP($B317&amp;$N317,'5 этап'!$A$13:$I$512,8,FALSE)),0,VLOOKUP($B317&amp;$N317,'5 этап'!$A$13:$I$512,8,FALSE))</f>
        <v>179.2</v>
      </c>
      <c r="K317" s="32">
        <f>IF(ISERROR(VLOOKUP($B317&amp;$N317,'6 этап'!$A$13:$I$512,8,FALSE)),0,VLOOKUP($B317&amp;$N317,'6 этап'!$A$13:$I$512,8,FALSE))</f>
        <v>183.5</v>
      </c>
      <c r="L317" s="32">
        <f>IF(ISERROR(VLOOKUP($B317&amp;$N317,'7 этап'!$A$13:$I$466,8,FALSE)),0,VLOOKUP($B317&amp;$N317,'7 этап'!$A$13:$I$466,8,FALSE))</f>
        <v>132.4</v>
      </c>
      <c r="M317" s="12">
        <f>LARGE(F317:K317,1)+LARGE(F317:K317,2)+LARGE(F317:K317,3)+LARGE(F317:K317,4)+L317</f>
        <v>664.3</v>
      </c>
      <c r="N317" s="14" t="s">
        <v>970</v>
      </c>
    </row>
    <row r="318" spans="1:14" x14ac:dyDescent="0.3">
      <c r="A318" s="35">
        <v>6</v>
      </c>
      <c r="B318" s="4" t="s">
        <v>196</v>
      </c>
      <c r="C318" s="4" t="s">
        <v>37</v>
      </c>
      <c r="D318" s="4">
        <v>2013</v>
      </c>
      <c r="E318" s="8">
        <f>COUNTIF(F318:L318,"&gt;0")</f>
        <v>7</v>
      </c>
      <c r="F318" s="32">
        <f>IF(ISERROR(VLOOKUP($B318&amp;$N318,'1 этап'!$A$13:$I$512,8,FALSE)),0,VLOOKUP($B318&amp;$N318,'1 этап'!$A$13:$I$512,8,FALSE))</f>
        <v>80.900000000000006</v>
      </c>
      <c r="G318" s="32">
        <f>IF(ISERROR(VLOOKUP($B318&amp;$N318,'2 этап'!$A$13:$I$512,8,FALSE)),0,VLOOKUP($B318&amp;$N318,'2 этап'!$A$13:$I$512,8,FALSE))</f>
        <v>147.69999999999999</v>
      </c>
      <c r="H318" s="32">
        <f>IF(ISERROR(VLOOKUP($B318&amp;$N318,'3 этап'!$A$13:$I$512,8,FALSE)),0,VLOOKUP($B318&amp;$N318,'3 этап'!$A$13:$I$512,8,FALSE))</f>
        <v>0.01</v>
      </c>
      <c r="I318" s="32">
        <f>IF(ISERROR(VLOOKUP($B318&amp;$N318,'4 этап'!$A$13:$I$512,8,FALSE)),0,VLOOKUP($B318&amp;$N318,'4 этап'!$A$13:$I$512,8,FALSE))</f>
        <v>132</v>
      </c>
      <c r="J318" s="32">
        <f>IF(ISERROR(VLOOKUP($B318&amp;$N318,'5 этап'!$A$13:$I$512,8,FALSE)),0,VLOOKUP($B318&amp;$N318,'5 этап'!$A$13:$I$512,8,FALSE))</f>
        <v>53.4</v>
      </c>
      <c r="K318" s="32">
        <f>IF(ISERROR(VLOOKUP($B318&amp;$N318,'6 этап'!$A$13:$I$512,8,FALSE)),0,VLOOKUP($B318&amp;$N318,'6 этап'!$A$13:$I$512,8,FALSE))</f>
        <v>138.69999999999999</v>
      </c>
      <c r="L318" s="32">
        <f>IF(ISERROR(VLOOKUP($B318&amp;$N318,'7 этап'!$A$13:$I$466,8,FALSE)),0,VLOOKUP($B318&amp;$N318,'7 этап'!$A$13:$I$466,8,FALSE))</f>
        <v>129.9</v>
      </c>
      <c r="M318" s="12">
        <f>LARGE(F318:K318,1)+LARGE(F318:K318,2)+LARGE(F318:K318,3)+LARGE(F318:K318,4)+L318</f>
        <v>629.19999999999993</v>
      </c>
      <c r="N318" s="14" t="s">
        <v>970</v>
      </c>
    </row>
    <row r="319" spans="1:14" x14ac:dyDescent="0.3">
      <c r="A319" s="35">
        <v>7</v>
      </c>
      <c r="B319" s="16" t="s">
        <v>202</v>
      </c>
      <c r="C319" s="16" t="s">
        <v>48</v>
      </c>
      <c r="D319" s="16">
        <v>2012</v>
      </c>
      <c r="E319" s="8">
        <f>COUNTIF(F319:L319,"&gt;0")</f>
        <v>6</v>
      </c>
      <c r="F319" s="32">
        <f>IF(ISERROR(VLOOKUP($B319&amp;$N319,'1 этап'!$A$13:$I$512,8,FALSE)),0,VLOOKUP($B319&amp;$N319,'1 этап'!$A$13:$I$512,8,FALSE))</f>
        <v>100.2</v>
      </c>
      <c r="G319" s="32">
        <f>IF(ISERROR(VLOOKUP($B319&amp;$N319,'2 этап'!$A$13:$I$512,8,FALSE)),0,VLOOKUP($B319&amp;$N319,'2 этап'!$A$13:$I$512,8,FALSE))</f>
        <v>104.2</v>
      </c>
      <c r="H319" s="32">
        <f>IF(ISERROR(VLOOKUP($B319&amp;$N319,'3 этап'!$A$13:$I$512,8,FALSE)),0,VLOOKUP($B319&amp;$N319,'3 этап'!$A$13:$I$512,8,FALSE))</f>
        <v>38</v>
      </c>
      <c r="I319" s="32">
        <f>IF(ISERROR(VLOOKUP($B319&amp;$N319,'4 этап'!$A$13:$I$512,8,FALSE)),0,VLOOKUP($B319&amp;$N319,'4 этап'!$A$13:$I$512,8,FALSE))</f>
        <v>123.9</v>
      </c>
      <c r="J319" s="32">
        <f>IF(ISERROR(VLOOKUP($B319&amp;$N319,'5 этап'!$A$13:$I$512,8,FALSE)),0,VLOOKUP($B319&amp;$N319,'5 этап'!$A$13:$I$512,8,FALSE))</f>
        <v>102</v>
      </c>
      <c r="K319" s="32">
        <f>IF(ISERROR(VLOOKUP($B319&amp;$N319,'6 этап'!$A$13:$I$512,8,FALSE)),0,VLOOKUP($B319&amp;$N319,'6 этап'!$A$13:$I$512,8,FALSE))</f>
        <v>0</v>
      </c>
      <c r="L319" s="32">
        <f>IF(ISERROR(VLOOKUP($B319&amp;$N319,'7 этап'!$A$13:$I$466,8,FALSE)),0,VLOOKUP($B319&amp;$N319,'7 этап'!$A$13:$I$466,8,FALSE))</f>
        <v>150.5</v>
      </c>
      <c r="M319" s="12">
        <f>LARGE(F319:K319,1)+LARGE(F319:K319,2)+LARGE(F319:K319,3)+LARGE(F319:K319,4)+L319</f>
        <v>580.79999999999995</v>
      </c>
      <c r="N319" s="14" t="s">
        <v>970</v>
      </c>
    </row>
    <row r="320" spans="1:14" x14ac:dyDescent="0.3">
      <c r="A320" s="35">
        <v>8</v>
      </c>
      <c r="B320" s="4" t="s">
        <v>197</v>
      </c>
      <c r="C320" s="4" t="s">
        <v>98</v>
      </c>
      <c r="D320" s="4">
        <v>2012</v>
      </c>
      <c r="E320" s="8">
        <f>COUNTIF(F320:L320,"&gt;0")</f>
        <v>5</v>
      </c>
      <c r="F320" s="32">
        <f>IF(ISERROR(VLOOKUP($B320&amp;$N320,'1 этап'!$A$13:$I$512,8,FALSE)),0,VLOOKUP($B320&amp;$N320,'1 этап'!$A$13:$I$512,8,FALSE))</f>
        <v>1</v>
      </c>
      <c r="G320" s="32">
        <f>IF(ISERROR(VLOOKUP($B320&amp;$N320,'2 этап'!$A$13:$I$512,8,FALSE)),0,VLOOKUP($B320&amp;$N320,'2 этап'!$A$13:$I$512,8,FALSE))</f>
        <v>137.5</v>
      </c>
      <c r="H320" s="32">
        <f>IF(ISERROR(VLOOKUP($B320&amp;$N320,'3 этап'!$A$13:$I$512,8,FALSE)),0,VLOOKUP($B320&amp;$N320,'3 этап'!$A$13:$I$512,8,FALSE))</f>
        <v>151.5</v>
      </c>
      <c r="I320" s="32">
        <f>IF(ISERROR(VLOOKUP($B320&amp;$N320,'4 этап'!$A$13:$I$512,8,FALSE)),0,VLOOKUP($B320&amp;$N320,'4 этап'!$A$13:$I$512,8,FALSE))</f>
        <v>0</v>
      </c>
      <c r="J320" s="32">
        <f>IF(ISERROR(VLOOKUP($B320&amp;$N320,'5 этап'!$A$13:$I$512,8,FALSE)),0,VLOOKUP($B320&amp;$N320,'5 этап'!$A$13:$I$512,8,FALSE))</f>
        <v>111.2</v>
      </c>
      <c r="K320" s="32">
        <f>IF(ISERROR(VLOOKUP($B320&amp;$N320,'6 этап'!$A$13:$I$512,8,FALSE)),0,VLOOKUP($B320&amp;$N320,'6 этап'!$A$13:$I$512,8,FALSE))</f>
        <v>0</v>
      </c>
      <c r="L320" s="32">
        <f>IF(ISERROR(VLOOKUP($B320&amp;$N320,'7 этап'!$A$13:$I$466,8,FALSE)),0,VLOOKUP($B320&amp;$N320,'7 этап'!$A$13:$I$466,8,FALSE))</f>
        <v>170.3</v>
      </c>
      <c r="M320" s="12">
        <f>LARGE(F320:K320,1)+LARGE(F320:K320,2)+LARGE(F320:K320,3)+LARGE(F320:K320,4)+L320</f>
        <v>571.5</v>
      </c>
      <c r="N320" s="14" t="s">
        <v>970</v>
      </c>
    </row>
    <row r="321" spans="1:14" x14ac:dyDescent="0.3">
      <c r="A321" s="35">
        <v>9</v>
      </c>
      <c r="B321" s="4" t="s">
        <v>204</v>
      </c>
      <c r="C321" s="4" t="s">
        <v>37</v>
      </c>
      <c r="D321" s="4">
        <v>2013</v>
      </c>
      <c r="E321" s="8">
        <f>COUNTIF(F321:L321,"&gt;0")</f>
        <v>6</v>
      </c>
      <c r="F321" s="32">
        <f>IF(ISERROR(VLOOKUP($B321&amp;$N321,'1 этап'!$A$13:$I$512,8,FALSE)),0,VLOOKUP($B321&amp;$N321,'1 этап'!$A$13:$I$512,8,FALSE))</f>
        <v>43.5</v>
      </c>
      <c r="G321" s="32">
        <f>IF(ISERROR(VLOOKUP($B321&amp;$N321,'2 этап'!$A$13:$I$512,8,FALSE)),0,VLOOKUP($B321&amp;$N321,'2 этап'!$A$13:$I$512,8,FALSE))</f>
        <v>102.4</v>
      </c>
      <c r="H321" s="32">
        <f>IF(ISERROR(VLOOKUP($B321&amp;$N321,'3 этап'!$A$13:$I$512,8,FALSE)),0,VLOOKUP($B321&amp;$N321,'3 этап'!$A$13:$I$512,8,FALSE))</f>
        <v>100.5</v>
      </c>
      <c r="I321" s="32">
        <f>IF(ISERROR(VLOOKUP($B321&amp;$N321,'4 этап'!$A$13:$I$512,8,FALSE)),0,VLOOKUP($B321&amp;$N321,'4 этап'!$A$13:$I$512,8,FALSE))</f>
        <v>91.1</v>
      </c>
      <c r="J321" s="32">
        <f>IF(ISERROR(VLOOKUP($B321&amp;$N321,'5 этап'!$A$13:$I$512,8,FALSE)),0,VLOOKUP($B321&amp;$N321,'5 этап'!$A$13:$I$512,8,FALSE))</f>
        <v>104.7</v>
      </c>
      <c r="K321" s="32">
        <f>IF(ISERROR(VLOOKUP($B321&amp;$N321,'6 этап'!$A$13:$I$512,8,FALSE)),0,VLOOKUP($B321&amp;$N321,'6 этап'!$A$13:$I$512,8,FALSE))</f>
        <v>0</v>
      </c>
      <c r="L321" s="32">
        <f>IF(ISERROR(VLOOKUP($B321&amp;$N321,'7 этап'!$A$13:$I$466,8,FALSE)),0,VLOOKUP($B321&amp;$N321,'7 этап'!$A$13:$I$466,8,FALSE))</f>
        <v>163.6</v>
      </c>
      <c r="M321" s="12">
        <f>LARGE(F321:K321,1)+LARGE(F321:K321,2)+LARGE(F321:K321,3)+LARGE(F321:K321,4)+L321</f>
        <v>562.30000000000007</v>
      </c>
      <c r="N321" s="14" t="s">
        <v>970</v>
      </c>
    </row>
    <row r="322" spans="1:14" x14ac:dyDescent="0.3">
      <c r="A322" s="35">
        <v>10</v>
      </c>
      <c r="B322" s="4" t="s">
        <v>491</v>
      </c>
      <c r="C322" s="4" t="s">
        <v>48</v>
      </c>
      <c r="D322" s="4">
        <v>2013</v>
      </c>
      <c r="E322" s="8">
        <f>COUNTIF(F322:L322,"&gt;0")</f>
        <v>4</v>
      </c>
      <c r="F322" s="32">
        <f>IF(ISERROR(VLOOKUP($B322&amp;$N322,'1 этап'!$A$13:$I$512,8,FALSE)),0,VLOOKUP($B322&amp;$N322,'1 этап'!$A$13:$I$512,8,FALSE))</f>
        <v>135.9</v>
      </c>
      <c r="G322" s="32">
        <f>IF(ISERROR(VLOOKUP($B322&amp;$N322,'2 этап'!$A$13:$I$512,8,FALSE)),0,VLOOKUP($B322&amp;$N322,'2 этап'!$A$13:$I$512,8,FALSE))</f>
        <v>0</v>
      </c>
      <c r="H322" s="32">
        <f>IF(ISERROR(VLOOKUP($B322&amp;$N322,'3 этап'!$A$13:$I$512,8,FALSE)),0,VLOOKUP($B322&amp;$N322,'3 этап'!$A$13:$I$512,8,FALSE))</f>
        <v>81.3</v>
      </c>
      <c r="I322" s="32">
        <f>IF(ISERROR(VLOOKUP($B322&amp;$N322,'4 этап'!$A$13:$I$512,8,FALSE)),0,VLOOKUP($B322&amp;$N322,'4 этап'!$A$13:$I$512,8,FALSE))</f>
        <v>163.4</v>
      </c>
      <c r="J322" s="32">
        <f>IF(ISERROR(VLOOKUP($B322&amp;$N322,'5 этап'!$A$13:$I$512,8,FALSE)),0,VLOOKUP($B322&amp;$N322,'5 этап'!$A$13:$I$512,8,FALSE))</f>
        <v>139.9</v>
      </c>
      <c r="K322" s="32">
        <f>IF(ISERROR(VLOOKUP($B322&amp;$N322,'6 этап'!$A$13:$I$512,8,FALSE)),0,VLOOKUP($B322&amp;$N322,'6 этап'!$A$13:$I$512,8,FALSE))</f>
        <v>0</v>
      </c>
      <c r="L322" s="32">
        <f>IF(ISERROR(VLOOKUP($B322&amp;$N322,'7 этап'!$A$13:$I$466,8,FALSE)),0,VLOOKUP($B322&amp;$N322,'7 этап'!$A$13:$I$466,8,FALSE))</f>
        <v>0</v>
      </c>
      <c r="M322" s="12">
        <f>LARGE(F322:K322,1)+LARGE(F322:K322,2)+LARGE(F322:K322,3)+LARGE(F322:K322,4)+L322</f>
        <v>520.5</v>
      </c>
      <c r="N322" s="14" t="s">
        <v>970</v>
      </c>
    </row>
    <row r="323" spans="1:14" x14ac:dyDescent="0.3">
      <c r="A323" s="35">
        <v>11</v>
      </c>
      <c r="B323" s="4" t="s">
        <v>743</v>
      </c>
      <c r="C323" s="4" t="s">
        <v>61</v>
      </c>
      <c r="D323" s="4">
        <v>2012</v>
      </c>
      <c r="E323" s="8">
        <f>COUNTIF(F323:L323,"&gt;0")</f>
        <v>3</v>
      </c>
      <c r="F323" s="32">
        <f>IF(ISERROR(VLOOKUP($B323&amp;$N323,'1 этап'!$A$13:$I$512,8,FALSE)),0,VLOOKUP($B323&amp;$N323,'1 этап'!$A$13:$I$512,8,FALSE))</f>
        <v>0</v>
      </c>
      <c r="G323" s="32">
        <f>IF(ISERROR(VLOOKUP($B323&amp;$N323,'2 этап'!$A$13:$I$512,8,FALSE)),0,VLOOKUP($B323&amp;$N323,'2 этап'!$A$13:$I$512,8,FALSE))</f>
        <v>0</v>
      </c>
      <c r="H323" s="32">
        <f>IF(ISERROR(VLOOKUP($B323&amp;$N323,'3 этап'!$A$13:$I$512,8,FALSE)),0,VLOOKUP($B323&amp;$N323,'3 этап'!$A$13:$I$512,8,FALSE))</f>
        <v>0</v>
      </c>
      <c r="I323" s="32">
        <f>IF(ISERROR(VLOOKUP($B323&amp;$N323,'4 этап'!$A$13:$I$512,8,FALSE)),0,VLOOKUP($B323&amp;$N323,'4 этап'!$A$13:$I$512,8,FALSE))</f>
        <v>200</v>
      </c>
      <c r="J323" s="32">
        <f>IF(ISERROR(VLOOKUP($B323&amp;$N323,'5 этап'!$A$13:$I$512,8,FALSE)),0,VLOOKUP($B323&amp;$N323,'5 этап'!$A$13:$I$512,8,FALSE))</f>
        <v>0</v>
      </c>
      <c r="K323" s="32">
        <f>IF(ISERROR(VLOOKUP($B323&amp;$N323,'6 этап'!$A$13:$I$512,8,FALSE)),0,VLOOKUP($B323&amp;$N323,'6 этап'!$A$13:$I$512,8,FALSE))</f>
        <v>156</v>
      </c>
      <c r="L323" s="32">
        <f>IF(ISERROR(VLOOKUP($B323&amp;$N323,'7 этап'!$A$13:$I$466,8,FALSE)),0,VLOOKUP($B323&amp;$N323,'7 этап'!$A$13:$I$466,8,FALSE))</f>
        <v>149.30000000000001</v>
      </c>
      <c r="M323" s="12">
        <f>LARGE(F323:K323,1)+LARGE(F323:K323,2)+LARGE(F323:K323,3)+LARGE(F323:K323,4)+L323</f>
        <v>505.3</v>
      </c>
      <c r="N323" s="14" t="s">
        <v>970</v>
      </c>
    </row>
    <row r="324" spans="1:14" x14ac:dyDescent="0.3">
      <c r="A324" s="35">
        <v>12</v>
      </c>
      <c r="B324" s="4" t="s">
        <v>199</v>
      </c>
      <c r="C324" s="4" t="s">
        <v>58</v>
      </c>
      <c r="D324" s="4">
        <v>2012</v>
      </c>
      <c r="E324" s="8">
        <f>COUNTIF(F324:L324,"&gt;0")</f>
        <v>5</v>
      </c>
      <c r="F324" s="32">
        <f>IF(ISERROR(VLOOKUP($B324&amp;$N324,'1 этап'!$A$13:$I$512,8,FALSE)),0,VLOOKUP($B324&amp;$N324,'1 этап'!$A$13:$I$512,8,FALSE))</f>
        <v>0.01</v>
      </c>
      <c r="G324" s="32">
        <f>IF(ISERROR(VLOOKUP($B324&amp;$N324,'2 этап'!$A$13:$I$512,8,FALSE)),0,VLOOKUP($B324&amp;$N324,'2 этап'!$A$13:$I$512,8,FALSE))</f>
        <v>120.3</v>
      </c>
      <c r="H324" s="32">
        <f>IF(ISERROR(VLOOKUP($B324&amp;$N324,'3 этап'!$A$13:$I$512,8,FALSE)),0,VLOOKUP($B324&amp;$N324,'3 этап'!$A$13:$I$512,8,FALSE))</f>
        <v>99.7</v>
      </c>
      <c r="I324" s="32">
        <f>IF(ISERROR(VLOOKUP($B324&amp;$N324,'4 этап'!$A$13:$I$512,8,FALSE)),0,VLOOKUP($B324&amp;$N324,'4 этап'!$A$13:$I$512,8,FALSE))</f>
        <v>0</v>
      </c>
      <c r="J324" s="32">
        <f>IF(ISERROR(VLOOKUP($B324&amp;$N324,'5 этап'!$A$13:$I$512,8,FALSE)),0,VLOOKUP($B324&amp;$N324,'5 этап'!$A$13:$I$512,8,FALSE))</f>
        <v>0</v>
      </c>
      <c r="K324" s="32">
        <f>IF(ISERROR(VLOOKUP($B324&amp;$N324,'6 этап'!$A$13:$I$512,8,FALSE)),0,VLOOKUP($B324&amp;$N324,'6 этап'!$A$13:$I$512,8,FALSE))</f>
        <v>129.4</v>
      </c>
      <c r="L324" s="32">
        <f>IF(ISERROR(VLOOKUP($B324&amp;$N324,'7 этап'!$A$13:$I$466,8,FALSE)),0,VLOOKUP($B324&amp;$N324,'7 этап'!$A$13:$I$466,8,FALSE))</f>
        <v>89.9</v>
      </c>
      <c r="M324" s="12">
        <f>LARGE(F324:K324,1)+LARGE(F324:K324,2)+LARGE(F324:K324,3)+LARGE(F324:K324,4)+L324</f>
        <v>439.30999999999995</v>
      </c>
      <c r="N324" s="14" t="s">
        <v>970</v>
      </c>
    </row>
    <row r="325" spans="1:14" x14ac:dyDescent="0.3">
      <c r="A325" s="35">
        <v>13</v>
      </c>
      <c r="B325" s="4" t="s">
        <v>216</v>
      </c>
      <c r="C325" s="4" t="s">
        <v>44</v>
      </c>
      <c r="D325" s="4">
        <v>2013</v>
      </c>
      <c r="E325" s="8">
        <f>COUNTIF(F325:L325,"&gt;0")</f>
        <v>6</v>
      </c>
      <c r="F325" s="32">
        <f>IF(ISERROR(VLOOKUP($B325&amp;$N325,'1 этап'!$A$13:$I$512,8,FALSE)),0,VLOOKUP($B325&amp;$N325,'1 этап'!$A$13:$I$512,8,FALSE))</f>
        <v>32.6</v>
      </c>
      <c r="G325" s="32">
        <f>IF(ISERROR(VLOOKUP($B325&amp;$N325,'2 этап'!$A$13:$I$512,8,FALSE)),0,VLOOKUP($B325&amp;$N325,'2 этап'!$A$13:$I$512,8,FALSE))</f>
        <v>30.2</v>
      </c>
      <c r="H325" s="32">
        <f>IF(ISERROR(VLOOKUP($B325&amp;$N325,'3 этап'!$A$13:$I$512,8,FALSE)),0,VLOOKUP($B325&amp;$N325,'3 этап'!$A$13:$I$512,8,FALSE))</f>
        <v>1</v>
      </c>
      <c r="I325" s="32">
        <f>IF(ISERROR(VLOOKUP($B325&amp;$N325,'4 этап'!$A$13:$I$512,8,FALSE)),0,VLOOKUP($B325&amp;$N325,'4 этап'!$A$13:$I$512,8,FALSE))</f>
        <v>147.69999999999999</v>
      </c>
      <c r="J325" s="32">
        <f>IF(ISERROR(VLOOKUP($B325&amp;$N325,'5 этап'!$A$13:$I$512,8,FALSE)),0,VLOOKUP($B325&amp;$N325,'5 этап'!$A$13:$I$512,8,FALSE))</f>
        <v>50.5</v>
      </c>
      <c r="K325" s="32">
        <f>IF(ISERROR(VLOOKUP($B325&amp;$N325,'6 этап'!$A$13:$I$512,8,FALSE)),0,VLOOKUP($B325&amp;$N325,'6 этап'!$A$13:$I$512,8,FALSE))</f>
        <v>161.4</v>
      </c>
      <c r="L325" s="32">
        <f>IF(ISERROR(VLOOKUP($B325&amp;$N325,'7 этап'!$A$13:$I$466,8,FALSE)),0,VLOOKUP($B325&amp;$N325,'7 этап'!$A$13:$I$466,8,FALSE))</f>
        <v>0</v>
      </c>
      <c r="M325" s="12">
        <f>LARGE(F325:K325,1)+LARGE(F325:K325,2)+LARGE(F325:K325,3)+LARGE(F325:K325,4)+L325</f>
        <v>392.20000000000005</v>
      </c>
      <c r="N325" s="14" t="s">
        <v>970</v>
      </c>
    </row>
    <row r="326" spans="1:14" x14ac:dyDescent="0.3">
      <c r="A326" s="35">
        <v>14</v>
      </c>
      <c r="B326" s="4" t="s">
        <v>194</v>
      </c>
      <c r="C326" s="4" t="s">
        <v>33</v>
      </c>
      <c r="D326" s="4">
        <v>2014</v>
      </c>
      <c r="E326" s="8">
        <f>COUNTIF(F326:L326,"&gt;0")</f>
        <v>5</v>
      </c>
      <c r="F326" s="32">
        <f>IF(ISERROR(VLOOKUP($B326&amp;$N326,'1 этап'!$A$13:$I$512,8,FALSE)),0,VLOOKUP($B326&amp;$N326,'1 этап'!$A$13:$I$512,8,FALSE))</f>
        <v>0</v>
      </c>
      <c r="G326" s="32">
        <f>IF(ISERROR(VLOOKUP($B326&amp;$N326,'2 этап'!$A$13:$I$512,8,FALSE)),0,VLOOKUP($B326&amp;$N326,'2 этап'!$A$13:$I$512,8,FALSE))</f>
        <v>167.1</v>
      </c>
      <c r="H326" s="32">
        <f>IF(ISERROR(VLOOKUP($B326&amp;$N326,'3 этап'!$A$13:$I$512,8,FALSE)),0,VLOOKUP($B326&amp;$N326,'3 этап'!$A$13:$I$512,8,FALSE))</f>
        <v>122.7</v>
      </c>
      <c r="I326" s="32">
        <f>IF(ISERROR(VLOOKUP($B326&amp;$N326,'4 этап'!$A$13:$I$512,8,FALSE)),0,VLOOKUP($B326&amp;$N326,'4 этап'!$A$13:$I$512,8,FALSE))</f>
        <v>0.01</v>
      </c>
      <c r="J326" s="32">
        <f>IF(ISERROR(VLOOKUP($B326&amp;$N326,'5 этап'!$A$13:$I$512,8,FALSE)),0,VLOOKUP($B326&amp;$N326,'5 этап'!$A$13:$I$512,8,FALSE))</f>
        <v>0.01</v>
      </c>
      <c r="K326" s="32">
        <f>IF(ISERROR(VLOOKUP($B326&amp;$N326,'6 этап'!$A$13:$I$512,8,FALSE)),0,VLOOKUP($B326&amp;$N326,'6 этап'!$A$13:$I$512,8,FALSE))</f>
        <v>0</v>
      </c>
      <c r="L326" s="32">
        <f>IF(ISERROR(VLOOKUP($B326&amp;$N326,'7 этап'!$A$13:$I$466,8,FALSE)),0,VLOOKUP($B326&amp;$N326,'7 этап'!$A$13:$I$466,8,FALSE))</f>
        <v>91.2</v>
      </c>
      <c r="M326" s="12">
        <f>LARGE(F326:K326,1)+LARGE(F326:K326,2)+LARGE(F326:K326,3)+LARGE(F326:K326,4)+L326</f>
        <v>381.02</v>
      </c>
      <c r="N326" s="14" t="s">
        <v>970</v>
      </c>
    </row>
    <row r="327" spans="1:14" x14ac:dyDescent="0.3">
      <c r="A327" s="35">
        <v>15</v>
      </c>
      <c r="B327" s="4" t="s">
        <v>212</v>
      </c>
      <c r="C327" s="4" t="s">
        <v>58</v>
      </c>
      <c r="D327" s="4">
        <v>2012</v>
      </c>
      <c r="E327" s="8">
        <f>COUNTIF(F327:L327,"&gt;0")</f>
        <v>5</v>
      </c>
      <c r="F327" s="32">
        <f>IF(ISERROR(VLOOKUP($B327&amp;$N327,'1 этап'!$A$13:$I$512,8,FALSE)),0,VLOOKUP($B327&amp;$N327,'1 этап'!$A$13:$I$512,8,FALSE))</f>
        <v>167.8</v>
      </c>
      <c r="G327" s="32">
        <f>IF(ISERROR(VLOOKUP($B327&amp;$N327,'2 этап'!$A$13:$I$512,8,FALSE)),0,VLOOKUP($B327&amp;$N327,'2 этап'!$A$13:$I$512,8,FALSE))</f>
        <v>52.4</v>
      </c>
      <c r="H327" s="32">
        <f>IF(ISERROR(VLOOKUP($B327&amp;$N327,'3 этап'!$A$13:$I$512,8,FALSE)),0,VLOOKUP($B327&amp;$N327,'3 этап'!$A$13:$I$512,8,FALSE))</f>
        <v>1.8</v>
      </c>
      <c r="I327" s="32">
        <f>IF(ISERROR(VLOOKUP($B327&amp;$N327,'4 этап'!$A$13:$I$512,8,FALSE)),0,VLOOKUP($B327&amp;$N327,'4 этап'!$A$13:$I$512,8,FALSE))</f>
        <v>0</v>
      </c>
      <c r="J327" s="32">
        <f>IF(ISERROR(VLOOKUP($B327&amp;$N327,'5 этап'!$A$13:$I$512,8,FALSE)),0,VLOOKUP($B327&amp;$N327,'5 этап'!$A$13:$I$512,8,FALSE))</f>
        <v>0.01</v>
      </c>
      <c r="K327" s="32">
        <f>IF(ISERROR(VLOOKUP($B327&amp;$N327,'6 этап'!$A$13:$I$512,8,FALSE)),0,VLOOKUP($B327&amp;$N327,'6 этап'!$A$13:$I$512,8,FALSE))</f>
        <v>0</v>
      </c>
      <c r="L327" s="32">
        <f>IF(ISERROR(VLOOKUP($B327&amp;$N327,'7 этап'!$A$13:$I$466,8,FALSE)),0,VLOOKUP($B327&amp;$N327,'7 этап'!$A$13:$I$466,8,FALSE))</f>
        <v>97.6</v>
      </c>
      <c r="M327" s="12">
        <f>LARGE(F327:K327,1)+LARGE(F327:K327,2)+LARGE(F327:K327,3)+LARGE(F327:K327,4)+L327</f>
        <v>319.61</v>
      </c>
      <c r="N327" s="14" t="s">
        <v>970</v>
      </c>
    </row>
    <row r="328" spans="1:14" x14ac:dyDescent="0.3">
      <c r="A328" s="35">
        <v>16</v>
      </c>
      <c r="B328" s="4" t="s">
        <v>490</v>
      </c>
      <c r="C328" s="4" t="s">
        <v>143</v>
      </c>
      <c r="D328" s="4">
        <v>2013</v>
      </c>
      <c r="E328" s="8">
        <f>COUNTIF(F328:L328,"&gt;0")</f>
        <v>2</v>
      </c>
      <c r="F328" s="32">
        <f>IF(ISERROR(VLOOKUP($B328&amp;$N328,'1 этап'!$A$13:$I$512,8,FALSE)),0,VLOOKUP($B328&amp;$N328,'1 этап'!$A$13:$I$512,8,FALSE))</f>
        <v>149.19999999999999</v>
      </c>
      <c r="G328" s="32">
        <f>IF(ISERROR(VLOOKUP($B328&amp;$N328,'2 этап'!$A$13:$I$512,8,FALSE)),0,VLOOKUP($B328&amp;$N328,'2 этап'!$A$13:$I$512,8,FALSE))</f>
        <v>0</v>
      </c>
      <c r="H328" s="32">
        <f>IF(ISERROR(VLOOKUP($B328&amp;$N328,'3 этап'!$A$13:$I$512,8,FALSE)),0,VLOOKUP($B328&amp;$N328,'3 этап'!$A$13:$I$512,8,FALSE))</f>
        <v>0</v>
      </c>
      <c r="I328" s="32">
        <f>IF(ISERROR(VLOOKUP($B328&amp;$N328,'4 этап'!$A$13:$I$512,8,FALSE)),0,VLOOKUP($B328&amp;$N328,'4 этап'!$A$13:$I$512,8,FALSE))</f>
        <v>163.1</v>
      </c>
      <c r="J328" s="32">
        <f>IF(ISERROR(VLOOKUP($B328&amp;$N328,'5 этап'!$A$13:$I$512,8,FALSE)),0,VLOOKUP($B328&amp;$N328,'5 этап'!$A$13:$I$512,8,FALSE))</f>
        <v>0</v>
      </c>
      <c r="K328" s="32">
        <f>IF(ISERROR(VLOOKUP($B328&amp;$N328,'6 этап'!$A$13:$I$512,8,FALSE)),0,VLOOKUP($B328&amp;$N328,'6 этап'!$A$13:$I$512,8,FALSE))</f>
        <v>0</v>
      </c>
      <c r="L328" s="32">
        <f>IF(ISERROR(VLOOKUP($B328&amp;$N328,'7 этап'!$A$13:$I$466,8,FALSE)),0,VLOOKUP($B328&amp;$N328,'7 этап'!$A$13:$I$466,8,FALSE))</f>
        <v>0</v>
      </c>
      <c r="M328" s="12">
        <f>LARGE(F328:K328,1)+LARGE(F328:K328,2)+LARGE(F328:K328,3)+LARGE(F328:K328,4)+L328</f>
        <v>312.29999999999995</v>
      </c>
      <c r="N328" s="14" t="s">
        <v>970</v>
      </c>
    </row>
    <row r="329" spans="1:14" x14ac:dyDescent="0.3">
      <c r="A329" s="35">
        <v>17</v>
      </c>
      <c r="B329" s="4" t="s">
        <v>501</v>
      </c>
      <c r="C329" s="4" t="s">
        <v>42</v>
      </c>
      <c r="D329" s="4">
        <v>2012</v>
      </c>
      <c r="E329" s="8">
        <f>COUNTIF(F329:L329,"&gt;0")</f>
        <v>4</v>
      </c>
      <c r="F329" s="32">
        <f>IF(ISERROR(VLOOKUP($B329&amp;$N329,'1 этап'!$A$13:$I$512,8,FALSE)),0,VLOOKUP($B329&amp;$N329,'1 этап'!$A$13:$I$512,8,FALSE))</f>
        <v>1</v>
      </c>
      <c r="G329" s="32">
        <f>IF(ISERROR(VLOOKUP($B329&amp;$N329,'2 этап'!$A$13:$I$512,8,FALSE)),0,VLOOKUP($B329&amp;$N329,'2 этап'!$A$13:$I$512,8,FALSE))</f>
        <v>0</v>
      </c>
      <c r="H329" s="32">
        <f>IF(ISERROR(VLOOKUP($B329&amp;$N329,'3 этап'!$A$13:$I$512,8,FALSE)),0,VLOOKUP($B329&amp;$N329,'3 этап'!$A$13:$I$512,8,FALSE))</f>
        <v>0</v>
      </c>
      <c r="I329" s="32">
        <f>IF(ISERROR(VLOOKUP($B329&amp;$N329,'4 этап'!$A$13:$I$512,8,FALSE)),0,VLOOKUP($B329&amp;$N329,'4 этап'!$A$13:$I$512,8,FALSE))</f>
        <v>171</v>
      </c>
      <c r="J329" s="32">
        <f>IF(ISERROR(VLOOKUP($B329&amp;$N329,'5 этап'!$A$13:$I$512,8,FALSE)),0,VLOOKUP($B329&amp;$N329,'5 этап'!$A$13:$I$512,8,FALSE))</f>
        <v>0</v>
      </c>
      <c r="K329" s="32">
        <f>IF(ISERROR(VLOOKUP($B329&amp;$N329,'6 этап'!$A$13:$I$512,8,FALSE)),0,VLOOKUP($B329&amp;$N329,'6 этап'!$A$13:$I$512,8,FALSE))</f>
        <v>127.7</v>
      </c>
      <c r="L329" s="32">
        <f>IF(ISERROR(VLOOKUP($B329&amp;$N329,'7 этап'!$A$13:$I$466,8,FALSE)),0,VLOOKUP($B329&amp;$N329,'7 этап'!$A$13:$I$466,8,FALSE))</f>
        <v>1</v>
      </c>
      <c r="M329" s="12">
        <f>LARGE(F329:K329,1)+LARGE(F329:K329,2)+LARGE(F329:K329,3)+LARGE(F329:K329,4)+L329</f>
        <v>300.7</v>
      </c>
      <c r="N329" s="14" t="s">
        <v>970</v>
      </c>
    </row>
    <row r="330" spans="1:14" x14ac:dyDescent="0.3">
      <c r="A330" s="35">
        <v>18</v>
      </c>
      <c r="B330" s="4" t="s">
        <v>824</v>
      </c>
      <c r="C330" s="4" t="s">
        <v>58</v>
      </c>
      <c r="D330" s="4">
        <v>2012</v>
      </c>
      <c r="E330" s="8">
        <f>COUNTIF(F330:L330,"&gt;0")</f>
        <v>2</v>
      </c>
      <c r="F330" s="32">
        <f>IF(ISERROR(VLOOKUP($B330&amp;$N330,'1 этап'!$A$13:$I$512,8,FALSE)),0,VLOOKUP($B330&amp;$N330,'1 этап'!$A$13:$I$512,8,FALSE))</f>
        <v>0</v>
      </c>
      <c r="G330" s="32">
        <f>IF(ISERROR(VLOOKUP($B330&amp;$N330,'2 этап'!$A$13:$I$512,8,FALSE)),0,VLOOKUP($B330&amp;$N330,'2 этап'!$A$13:$I$512,8,FALSE))</f>
        <v>0</v>
      </c>
      <c r="H330" s="32">
        <f>IF(ISERROR(VLOOKUP($B330&amp;$N330,'3 этап'!$A$13:$I$512,8,FALSE)),0,VLOOKUP($B330&amp;$N330,'3 этап'!$A$13:$I$512,8,FALSE))</f>
        <v>0</v>
      </c>
      <c r="I330" s="32">
        <f>IF(ISERROR(VLOOKUP($B330&amp;$N330,'4 этап'!$A$13:$I$512,8,FALSE)),0,VLOOKUP($B330&amp;$N330,'4 этап'!$A$13:$I$512,8,FALSE))</f>
        <v>0</v>
      </c>
      <c r="J330" s="32">
        <f>IF(ISERROR(VLOOKUP($B330&amp;$N330,'5 этап'!$A$13:$I$512,8,FALSE)),0,VLOOKUP($B330&amp;$N330,'5 этап'!$A$13:$I$512,8,FALSE))</f>
        <v>146.5</v>
      </c>
      <c r="K330" s="32">
        <f>IF(ISERROR(VLOOKUP($B330&amp;$N330,'6 этап'!$A$13:$I$512,8,FALSE)),0,VLOOKUP($B330&amp;$N330,'6 этап'!$A$13:$I$512,8,FALSE))</f>
        <v>144.4</v>
      </c>
      <c r="L330" s="32">
        <f>IF(ISERROR(VLOOKUP($B330&amp;$N330,'7 этап'!$A$13:$I$466,8,FALSE)),0,VLOOKUP($B330&amp;$N330,'7 этап'!$A$13:$I$466,8,FALSE))</f>
        <v>0</v>
      </c>
      <c r="M330" s="12">
        <f>LARGE(F330:K330,1)+LARGE(F330:K330,2)+LARGE(F330:K330,3)+LARGE(F330:K330,4)+L330</f>
        <v>290.89999999999998</v>
      </c>
      <c r="N330" s="14" t="s">
        <v>970</v>
      </c>
    </row>
    <row r="331" spans="1:14" x14ac:dyDescent="0.3">
      <c r="A331" s="35">
        <v>19</v>
      </c>
      <c r="B331" s="4" t="s">
        <v>505</v>
      </c>
      <c r="C331" s="4" t="s">
        <v>112</v>
      </c>
      <c r="D331" s="4">
        <v>2012</v>
      </c>
      <c r="E331" s="8">
        <f>COUNTIF(F331:L331,"&gt;0")</f>
        <v>3</v>
      </c>
      <c r="F331" s="32">
        <f>IF(ISERROR(VLOOKUP($B331&amp;$N331,'1 этап'!$A$13:$I$512,8,FALSE)),0,VLOOKUP($B331&amp;$N331,'1 этап'!$A$13:$I$512,8,FALSE))</f>
        <v>0.01</v>
      </c>
      <c r="G331" s="32">
        <f>IF(ISERROR(VLOOKUP($B331&amp;$N331,'2 этап'!$A$13:$I$512,8,FALSE)),0,VLOOKUP($B331&amp;$N331,'2 этап'!$A$13:$I$512,8,FALSE))</f>
        <v>0</v>
      </c>
      <c r="H331" s="32">
        <f>IF(ISERROR(VLOOKUP($B331&amp;$N331,'3 этап'!$A$13:$I$512,8,FALSE)),0,VLOOKUP($B331&amp;$N331,'3 этап'!$A$13:$I$512,8,FALSE))</f>
        <v>0</v>
      </c>
      <c r="I331" s="32">
        <f>IF(ISERROR(VLOOKUP($B331&amp;$N331,'4 этап'!$A$13:$I$512,8,FALSE)),0,VLOOKUP($B331&amp;$N331,'4 этап'!$A$13:$I$512,8,FALSE))</f>
        <v>0</v>
      </c>
      <c r="J331" s="32">
        <f>IF(ISERROR(VLOOKUP($B331&amp;$N331,'5 этап'!$A$13:$I$512,8,FALSE)),0,VLOOKUP($B331&amp;$N331,'5 этап'!$A$13:$I$512,8,FALSE))</f>
        <v>120.8</v>
      </c>
      <c r="K331" s="32">
        <f>IF(ISERROR(VLOOKUP($B331&amp;$N331,'6 этап'!$A$13:$I$512,8,FALSE)),0,VLOOKUP($B331&amp;$N331,'6 этап'!$A$13:$I$512,8,FALSE))</f>
        <v>0</v>
      </c>
      <c r="L331" s="32">
        <f>IF(ISERROR(VLOOKUP($B331&amp;$N331,'7 этап'!$A$13:$I$466,8,FALSE)),0,VLOOKUP($B331&amp;$N331,'7 этап'!$A$13:$I$466,8,FALSE))</f>
        <v>135.69999999999999</v>
      </c>
      <c r="M331" s="12">
        <f>LARGE(F331:K331,1)+LARGE(F331:K331,2)+LARGE(F331:K331,3)+LARGE(F331:K331,4)+L331</f>
        <v>256.51</v>
      </c>
      <c r="N331" s="14" t="s">
        <v>970</v>
      </c>
    </row>
    <row r="332" spans="1:14" x14ac:dyDescent="0.3">
      <c r="A332" s="35">
        <v>20</v>
      </c>
      <c r="B332" s="4" t="s">
        <v>225</v>
      </c>
      <c r="C332" s="4" t="s">
        <v>44</v>
      </c>
      <c r="D332" s="4">
        <v>2012</v>
      </c>
      <c r="E332" s="8">
        <f>COUNTIF(F332:L332,"&gt;0")</f>
        <v>4</v>
      </c>
      <c r="F332" s="32">
        <f>IF(ISERROR(VLOOKUP($B332&amp;$N332,'1 этап'!$A$13:$I$512,8,FALSE)),0,VLOOKUP($B332&amp;$N332,'1 этап'!$A$13:$I$512,8,FALSE))</f>
        <v>89.2</v>
      </c>
      <c r="G332" s="32">
        <f>IF(ISERROR(VLOOKUP($B332&amp;$N332,'2 этап'!$A$13:$I$512,8,FALSE)),0,VLOOKUP($B332&amp;$N332,'2 этап'!$A$13:$I$512,8,FALSE))</f>
        <v>0.01</v>
      </c>
      <c r="H332" s="32">
        <f>IF(ISERROR(VLOOKUP($B332&amp;$N332,'3 этап'!$A$13:$I$512,8,FALSE)),0,VLOOKUP($B332&amp;$N332,'3 этап'!$A$13:$I$512,8,FALSE))</f>
        <v>1</v>
      </c>
      <c r="I332" s="32">
        <f>IF(ISERROR(VLOOKUP($B332&amp;$N332,'4 этап'!$A$13:$I$512,8,FALSE)),0,VLOOKUP($B332&amp;$N332,'4 этап'!$A$13:$I$512,8,FALSE))</f>
        <v>0</v>
      </c>
      <c r="J332" s="32">
        <f>IF(ISERROR(VLOOKUP($B332&amp;$N332,'5 этап'!$A$13:$I$512,8,FALSE)),0,VLOOKUP($B332&amp;$N332,'5 этап'!$A$13:$I$512,8,FALSE))</f>
        <v>0</v>
      </c>
      <c r="K332" s="32">
        <f>IF(ISERROR(VLOOKUP($B332&amp;$N332,'6 этап'!$A$13:$I$512,8,FALSE)),0,VLOOKUP($B332&amp;$N332,'6 этап'!$A$13:$I$512,8,FALSE))</f>
        <v>161</v>
      </c>
      <c r="L332" s="32">
        <f>IF(ISERROR(VLOOKUP($B332&amp;$N332,'7 этап'!$A$13:$I$466,8,FALSE)),0,VLOOKUP($B332&amp;$N332,'7 этап'!$A$13:$I$466,8,FALSE))</f>
        <v>0</v>
      </c>
      <c r="M332" s="12">
        <f>LARGE(F332:K332,1)+LARGE(F332:K332,2)+LARGE(F332:K332,3)+LARGE(F332:K332,4)+L332</f>
        <v>251.20999999999998</v>
      </c>
      <c r="N332" s="14" t="s">
        <v>970</v>
      </c>
    </row>
    <row r="333" spans="1:14" x14ac:dyDescent="0.3">
      <c r="A333" s="35">
        <v>21</v>
      </c>
      <c r="B333" s="4" t="s">
        <v>502</v>
      </c>
      <c r="C333" s="4" t="s">
        <v>112</v>
      </c>
      <c r="D333" s="4">
        <v>2013</v>
      </c>
      <c r="E333" s="8">
        <f>COUNTIF(F333:L333,"&gt;0")</f>
        <v>3</v>
      </c>
      <c r="F333" s="32">
        <f>IF(ISERROR(VLOOKUP($B333&amp;$N333,'1 этап'!$A$13:$I$512,8,FALSE)),0,VLOOKUP($B333&amp;$N333,'1 этап'!$A$13:$I$512,8,FALSE))</f>
        <v>1</v>
      </c>
      <c r="G333" s="32">
        <f>IF(ISERROR(VLOOKUP($B333&amp;$N333,'2 этап'!$A$13:$I$512,8,FALSE)),0,VLOOKUP($B333&amp;$N333,'2 этап'!$A$13:$I$512,8,FALSE))</f>
        <v>0</v>
      </c>
      <c r="H333" s="32">
        <f>IF(ISERROR(VLOOKUP($B333&amp;$N333,'3 этап'!$A$13:$I$512,8,FALSE)),0,VLOOKUP($B333&amp;$N333,'3 этап'!$A$13:$I$512,8,FALSE))</f>
        <v>0</v>
      </c>
      <c r="I333" s="32">
        <f>IF(ISERROR(VLOOKUP($B333&amp;$N333,'4 этап'!$A$13:$I$512,8,FALSE)),0,VLOOKUP($B333&amp;$N333,'4 этап'!$A$13:$I$512,8,FALSE))</f>
        <v>0</v>
      </c>
      <c r="J333" s="32">
        <f>IF(ISERROR(VLOOKUP($B333&amp;$N333,'5 этап'!$A$13:$I$512,8,FALSE)),0,VLOOKUP($B333&amp;$N333,'5 этап'!$A$13:$I$512,8,FALSE))</f>
        <v>114.1</v>
      </c>
      <c r="K333" s="32">
        <f>IF(ISERROR(VLOOKUP($B333&amp;$N333,'6 этап'!$A$13:$I$512,8,FALSE)),0,VLOOKUP($B333&amp;$N333,'6 этап'!$A$13:$I$512,8,FALSE))</f>
        <v>0</v>
      </c>
      <c r="L333" s="32">
        <f>IF(ISERROR(VLOOKUP($B333&amp;$N333,'7 этап'!$A$13:$I$466,8,FALSE)),0,VLOOKUP($B333&amp;$N333,'7 этап'!$A$13:$I$466,8,FALSE))</f>
        <v>112.5</v>
      </c>
      <c r="M333" s="12">
        <f>LARGE(F333:K333,1)+LARGE(F333:K333,2)+LARGE(F333:K333,3)+LARGE(F333:K333,4)+L333</f>
        <v>227.6</v>
      </c>
      <c r="N333" s="14" t="s">
        <v>970</v>
      </c>
    </row>
    <row r="334" spans="1:14" x14ac:dyDescent="0.3">
      <c r="A334" s="35">
        <v>22</v>
      </c>
      <c r="B334" s="4" t="s">
        <v>830</v>
      </c>
      <c r="C334" s="4" t="s">
        <v>61</v>
      </c>
      <c r="D334" s="4">
        <v>2012</v>
      </c>
      <c r="E334" s="8">
        <f>COUNTIF(F334:L334,"&gt;0")</f>
        <v>3</v>
      </c>
      <c r="F334" s="32">
        <f>IF(ISERROR(VLOOKUP($B334&amp;$N334,'1 этап'!$A$13:$I$512,8,FALSE)),0,VLOOKUP($B334&amp;$N334,'1 этап'!$A$13:$I$512,8,FALSE))</f>
        <v>0</v>
      </c>
      <c r="G334" s="32">
        <f>IF(ISERROR(VLOOKUP($B334&amp;$N334,'2 этап'!$A$13:$I$512,8,FALSE)),0,VLOOKUP($B334&amp;$N334,'2 этап'!$A$13:$I$512,8,FALSE))</f>
        <v>0</v>
      </c>
      <c r="H334" s="32">
        <f>IF(ISERROR(VLOOKUP($B334&amp;$N334,'3 этап'!$A$13:$I$512,8,FALSE)),0,VLOOKUP($B334&amp;$N334,'3 этап'!$A$13:$I$512,8,FALSE))</f>
        <v>0</v>
      </c>
      <c r="I334" s="32">
        <f>IF(ISERROR(VLOOKUP($B334&amp;$N334,'4 этап'!$A$13:$I$512,8,FALSE)),0,VLOOKUP($B334&amp;$N334,'4 этап'!$A$13:$I$512,8,FALSE))</f>
        <v>0</v>
      </c>
      <c r="J334" s="32">
        <f>IF(ISERROR(VLOOKUP($B334&amp;$N334,'5 этап'!$A$13:$I$512,8,FALSE)),0,VLOOKUP($B334&amp;$N334,'5 этап'!$A$13:$I$512,8,FALSE))</f>
        <v>52</v>
      </c>
      <c r="K334" s="32">
        <f>IF(ISERROR(VLOOKUP($B334&amp;$N334,'6 этап'!$A$13:$I$512,8,FALSE)),0,VLOOKUP($B334&amp;$N334,'6 этап'!$A$13:$I$512,8,FALSE))</f>
        <v>170.7</v>
      </c>
      <c r="L334" s="32">
        <f>IF(ISERROR(VLOOKUP($B334&amp;$N334,'7 этап'!$A$13:$I$466,8,FALSE)),0,VLOOKUP($B334&amp;$N334,'7 этап'!$A$13:$I$466,8,FALSE))</f>
        <v>1</v>
      </c>
      <c r="M334" s="12">
        <f>LARGE(F334:K334,1)+LARGE(F334:K334,2)+LARGE(F334:K334,3)+LARGE(F334:K334,4)+L334</f>
        <v>223.7</v>
      </c>
      <c r="N334" s="14" t="s">
        <v>970</v>
      </c>
    </row>
    <row r="335" spans="1:14" x14ac:dyDescent="0.3">
      <c r="A335" s="35">
        <v>23</v>
      </c>
      <c r="B335" s="4" t="s">
        <v>200</v>
      </c>
      <c r="C335" s="4" t="s">
        <v>83</v>
      </c>
      <c r="D335" s="4">
        <v>2012</v>
      </c>
      <c r="E335" s="8">
        <f>COUNTIF(F335:L335,"&gt;0")</f>
        <v>4</v>
      </c>
      <c r="F335" s="32">
        <f>IF(ISERROR(VLOOKUP($B335&amp;$N335,'1 этап'!$A$13:$I$512,8,FALSE)),0,VLOOKUP($B335&amp;$N335,'1 этап'!$A$13:$I$512,8,FALSE))</f>
        <v>12.3</v>
      </c>
      <c r="G335" s="32">
        <f>IF(ISERROR(VLOOKUP($B335&amp;$N335,'2 этап'!$A$13:$I$512,8,FALSE)),0,VLOOKUP($B335&amp;$N335,'2 этап'!$A$13:$I$512,8,FALSE))</f>
        <v>112.2</v>
      </c>
      <c r="H335" s="32">
        <f>IF(ISERROR(VLOOKUP($B335&amp;$N335,'3 этап'!$A$13:$I$512,8,FALSE)),0,VLOOKUP($B335&amp;$N335,'3 этап'!$A$13:$I$512,8,FALSE))</f>
        <v>95.4</v>
      </c>
      <c r="I335" s="32">
        <f>IF(ISERROR(VLOOKUP($B335&amp;$N335,'4 этап'!$A$13:$I$512,8,FALSE)),0,VLOOKUP($B335&amp;$N335,'4 этап'!$A$13:$I$512,8,FALSE))</f>
        <v>0</v>
      </c>
      <c r="J335" s="32">
        <f>IF(ISERROR(VLOOKUP($B335&amp;$N335,'5 этап'!$A$13:$I$512,8,FALSE)),0,VLOOKUP($B335&amp;$N335,'5 этап'!$A$13:$I$512,8,FALSE))</f>
        <v>1</v>
      </c>
      <c r="K335" s="32">
        <f>IF(ISERROR(VLOOKUP($B335&amp;$N335,'6 этап'!$A$13:$I$512,8,FALSE)),0,VLOOKUP($B335&amp;$N335,'6 этап'!$A$13:$I$512,8,FALSE))</f>
        <v>0</v>
      </c>
      <c r="L335" s="32">
        <f>IF(ISERROR(VLOOKUP($B335&amp;$N335,'7 этап'!$A$13:$I$466,8,FALSE)),0,VLOOKUP($B335&amp;$N335,'7 этап'!$A$13:$I$466,8,FALSE))</f>
        <v>0</v>
      </c>
      <c r="M335" s="12">
        <f>LARGE(F335:K335,1)+LARGE(F335:K335,2)+LARGE(F335:K335,3)+LARGE(F335:K335,4)+L335</f>
        <v>220.90000000000003</v>
      </c>
      <c r="N335" s="14" t="s">
        <v>970</v>
      </c>
    </row>
    <row r="336" spans="1:14" x14ac:dyDescent="0.3">
      <c r="A336" s="35">
        <v>24</v>
      </c>
      <c r="B336" s="4" t="s">
        <v>492</v>
      </c>
      <c r="C336" s="4" t="s">
        <v>39</v>
      </c>
      <c r="D336" s="4">
        <v>2012</v>
      </c>
      <c r="E336" s="8">
        <f>COUNTIF(F336:L336,"&gt;0")</f>
        <v>2</v>
      </c>
      <c r="F336" s="32">
        <f>IF(ISERROR(VLOOKUP($B336&amp;$N336,'1 этап'!$A$13:$I$512,8,FALSE)),0,VLOOKUP($B336&amp;$N336,'1 этап'!$A$13:$I$512,8,FALSE))</f>
        <v>110.7</v>
      </c>
      <c r="G336" s="32">
        <f>IF(ISERROR(VLOOKUP($B336&amp;$N336,'2 этап'!$A$13:$I$512,8,FALSE)),0,VLOOKUP($B336&amp;$N336,'2 этап'!$A$13:$I$512,8,FALSE))</f>
        <v>0</v>
      </c>
      <c r="H336" s="32">
        <f>IF(ISERROR(VLOOKUP($B336&amp;$N336,'3 этап'!$A$13:$I$512,8,FALSE)),0,VLOOKUP($B336&amp;$N336,'3 этап'!$A$13:$I$512,8,FALSE))</f>
        <v>0</v>
      </c>
      <c r="I336" s="32">
        <f>IF(ISERROR(VLOOKUP($B336&amp;$N336,'4 этап'!$A$13:$I$512,8,FALSE)),0,VLOOKUP($B336&amp;$N336,'4 этап'!$A$13:$I$512,8,FALSE))</f>
        <v>0</v>
      </c>
      <c r="J336" s="32">
        <f>IF(ISERROR(VLOOKUP($B336&amp;$N336,'5 этап'!$A$13:$I$512,8,FALSE)),0,VLOOKUP($B336&amp;$N336,'5 этап'!$A$13:$I$512,8,FALSE))</f>
        <v>0</v>
      </c>
      <c r="K336" s="32">
        <f>IF(ISERROR(VLOOKUP($B336&amp;$N336,'6 этап'!$A$13:$I$512,8,FALSE)),0,VLOOKUP($B336&amp;$N336,'6 этап'!$A$13:$I$512,8,FALSE))</f>
        <v>109.8</v>
      </c>
      <c r="L336" s="32">
        <f>IF(ISERROR(VLOOKUP($B336&amp;$N336,'7 этап'!$A$13:$I$466,8,FALSE)),0,VLOOKUP($B336&amp;$N336,'7 этап'!$A$13:$I$466,8,FALSE))</f>
        <v>0</v>
      </c>
      <c r="M336" s="12">
        <f>LARGE(F336:K336,1)+LARGE(F336:K336,2)+LARGE(F336:K336,3)+LARGE(F336:K336,4)+L336</f>
        <v>220.5</v>
      </c>
      <c r="N336" s="14" t="s">
        <v>970</v>
      </c>
    </row>
    <row r="337" spans="1:14" x14ac:dyDescent="0.3">
      <c r="A337" s="35">
        <v>25</v>
      </c>
      <c r="B337" s="4" t="s">
        <v>198</v>
      </c>
      <c r="C337" s="4" t="s">
        <v>58</v>
      </c>
      <c r="D337" s="4">
        <v>2013</v>
      </c>
      <c r="E337" s="8">
        <f>COUNTIF(F337:L337,"&gt;0")</f>
        <v>4</v>
      </c>
      <c r="F337" s="32">
        <f>IF(ISERROR(VLOOKUP($B337&amp;$N337,'1 этап'!$A$13:$I$512,8,FALSE)),0,VLOOKUP($B337&amp;$N337,'1 этап'!$A$13:$I$512,8,FALSE))</f>
        <v>0.01</v>
      </c>
      <c r="G337" s="32">
        <f>IF(ISERROR(VLOOKUP($B337&amp;$N337,'2 этап'!$A$13:$I$512,8,FALSE)),0,VLOOKUP($B337&amp;$N337,'2 этап'!$A$13:$I$512,8,FALSE))</f>
        <v>135.9</v>
      </c>
      <c r="H337" s="32">
        <f>IF(ISERROR(VLOOKUP($B337&amp;$N337,'3 этап'!$A$13:$I$512,8,FALSE)),0,VLOOKUP($B337&amp;$N337,'3 этап'!$A$13:$I$512,8,FALSE))</f>
        <v>1</v>
      </c>
      <c r="I337" s="32">
        <f>IF(ISERROR(VLOOKUP($B337&amp;$N337,'4 этап'!$A$13:$I$512,8,FALSE)),0,VLOOKUP($B337&amp;$N337,'4 этап'!$A$13:$I$512,8,FALSE))</f>
        <v>0</v>
      </c>
      <c r="J337" s="32">
        <f>IF(ISERROR(VLOOKUP($B337&amp;$N337,'5 этап'!$A$13:$I$512,8,FALSE)),0,VLOOKUP($B337&amp;$N337,'5 этап'!$A$13:$I$512,8,FALSE))</f>
        <v>75.900000000000006</v>
      </c>
      <c r="K337" s="32">
        <f>IF(ISERROR(VLOOKUP($B337&amp;$N337,'6 этап'!$A$13:$I$512,8,FALSE)),0,VLOOKUP($B337&amp;$N337,'6 этап'!$A$13:$I$512,8,FALSE))</f>
        <v>0</v>
      </c>
      <c r="L337" s="32">
        <f>IF(ISERROR(VLOOKUP($B337&amp;$N337,'7 этап'!$A$13:$I$466,8,FALSE)),0,VLOOKUP($B337&amp;$N337,'7 этап'!$A$13:$I$466,8,FALSE))</f>
        <v>0</v>
      </c>
      <c r="M337" s="12">
        <f>LARGE(F337:K337,1)+LARGE(F337:K337,2)+LARGE(F337:K337,3)+LARGE(F337:K337,4)+L337</f>
        <v>212.81</v>
      </c>
      <c r="N337" s="14" t="s">
        <v>970</v>
      </c>
    </row>
    <row r="338" spans="1:14" x14ac:dyDescent="0.3">
      <c r="A338" s="35">
        <v>26</v>
      </c>
      <c r="B338" s="4" t="s">
        <v>896</v>
      </c>
      <c r="C338" s="4" t="s">
        <v>149</v>
      </c>
      <c r="D338" s="4">
        <v>2014</v>
      </c>
      <c r="E338" s="8">
        <f>COUNTIF(F338:L338,"&gt;0")</f>
        <v>2</v>
      </c>
      <c r="F338" s="32">
        <f>IF(ISERROR(VLOOKUP($B338&amp;$N338,'1 этап'!$A$13:$I$512,8,FALSE)),0,VLOOKUP($B338&amp;$N338,'1 этап'!$A$13:$I$512,8,FALSE))</f>
        <v>0</v>
      </c>
      <c r="G338" s="32">
        <f>IF(ISERROR(VLOOKUP($B338&amp;$N338,'2 этап'!$A$13:$I$512,8,FALSE)),0,VLOOKUP($B338&amp;$N338,'2 этап'!$A$13:$I$512,8,FALSE))</f>
        <v>0</v>
      </c>
      <c r="H338" s="32">
        <f>IF(ISERROR(VLOOKUP($B338&amp;$N338,'3 этап'!$A$13:$I$512,8,FALSE)),0,VLOOKUP($B338&amp;$N338,'3 этап'!$A$13:$I$512,8,FALSE))</f>
        <v>0</v>
      </c>
      <c r="I338" s="32">
        <f>IF(ISERROR(VLOOKUP($B338&amp;$N338,'4 этап'!$A$13:$I$512,8,FALSE)),0,VLOOKUP($B338&amp;$N338,'4 этап'!$A$13:$I$512,8,FALSE))</f>
        <v>0</v>
      </c>
      <c r="J338" s="32">
        <f>IF(ISERROR(VLOOKUP($B338&amp;$N338,'5 этап'!$A$13:$I$512,8,FALSE)),0,VLOOKUP($B338&amp;$N338,'5 этап'!$A$13:$I$512,8,FALSE))</f>
        <v>0</v>
      </c>
      <c r="K338" s="32">
        <f>IF(ISERROR(VLOOKUP($B338&amp;$N338,'6 этап'!$A$13:$I$512,8,FALSE)),0,VLOOKUP($B338&amp;$N338,'6 этап'!$A$13:$I$512,8,FALSE))</f>
        <v>123.2</v>
      </c>
      <c r="L338" s="32">
        <f>IF(ISERROR(VLOOKUP($B338&amp;$N338,'7 этап'!$A$13:$I$466,8,FALSE)),0,VLOOKUP($B338&amp;$N338,'7 этап'!$A$13:$I$466,8,FALSE))</f>
        <v>88.6</v>
      </c>
      <c r="M338" s="12">
        <f>LARGE(F338:K338,1)+LARGE(F338:K338,2)+LARGE(F338:K338,3)+LARGE(F338:K338,4)+L338</f>
        <v>211.8</v>
      </c>
      <c r="N338" s="14" t="s">
        <v>970</v>
      </c>
    </row>
    <row r="339" spans="1:14" x14ac:dyDescent="0.3">
      <c r="A339" s="35">
        <v>27</v>
      </c>
      <c r="B339" s="4" t="s">
        <v>208</v>
      </c>
      <c r="C339" s="4" t="s">
        <v>48</v>
      </c>
      <c r="D339" s="4">
        <v>2012</v>
      </c>
      <c r="E339" s="8">
        <f>COUNTIF(F339:L339,"&gt;0")</f>
        <v>3</v>
      </c>
      <c r="F339" s="32">
        <f>IF(ISERROR(VLOOKUP($B339&amp;$N339,'1 этап'!$A$13:$I$512,8,FALSE)),0,VLOOKUP($B339&amp;$N339,'1 этап'!$A$13:$I$512,8,FALSE))</f>
        <v>1</v>
      </c>
      <c r="G339" s="32">
        <f>IF(ISERROR(VLOOKUP($B339&amp;$N339,'2 этап'!$A$13:$I$512,8,FALSE)),0,VLOOKUP($B339&amp;$N339,'2 этап'!$A$13:$I$512,8,FALSE))</f>
        <v>65.8</v>
      </c>
      <c r="H339" s="32">
        <f>IF(ISERROR(VLOOKUP($B339&amp;$N339,'3 этап'!$A$13:$I$512,8,FALSE)),0,VLOOKUP($B339&amp;$N339,'3 этап'!$A$13:$I$512,8,FALSE))</f>
        <v>0</v>
      </c>
      <c r="I339" s="32">
        <f>IF(ISERROR(VLOOKUP($B339&amp;$N339,'4 этап'!$A$13:$I$512,8,FALSE)),0,VLOOKUP($B339&amp;$N339,'4 этап'!$A$13:$I$512,8,FALSE))</f>
        <v>0</v>
      </c>
      <c r="J339" s="32">
        <f>IF(ISERROR(VLOOKUP($B339&amp;$N339,'5 этап'!$A$13:$I$512,8,FALSE)),0,VLOOKUP($B339&amp;$N339,'5 этап'!$A$13:$I$512,8,FALSE))</f>
        <v>0</v>
      </c>
      <c r="K339" s="32">
        <f>IF(ISERROR(VLOOKUP($B339&amp;$N339,'6 этап'!$A$13:$I$512,8,FALSE)),0,VLOOKUP($B339&amp;$N339,'6 этап'!$A$13:$I$512,8,FALSE))</f>
        <v>0</v>
      </c>
      <c r="L339" s="32">
        <f>IF(ISERROR(VLOOKUP($B339&amp;$N339,'7 этап'!$A$13:$I$466,8,FALSE)),0,VLOOKUP($B339&amp;$N339,'7 этап'!$A$13:$I$466,8,FALSE))</f>
        <v>142.6</v>
      </c>
      <c r="M339" s="12">
        <f>LARGE(F339:K339,1)+LARGE(F339:K339,2)+LARGE(F339:K339,3)+LARGE(F339:K339,4)+L339</f>
        <v>209.39999999999998</v>
      </c>
      <c r="N339" s="14" t="s">
        <v>970</v>
      </c>
    </row>
    <row r="340" spans="1:14" x14ac:dyDescent="0.3">
      <c r="A340" s="35">
        <v>28</v>
      </c>
      <c r="B340" s="4" t="s">
        <v>507</v>
      </c>
      <c r="C340" s="4" t="s">
        <v>98</v>
      </c>
      <c r="D340" s="4">
        <v>2013</v>
      </c>
      <c r="E340" s="8">
        <f>COUNTIF(F340:L340,"&gt;0")</f>
        <v>2</v>
      </c>
      <c r="F340" s="32">
        <f>IF(ISERROR(VLOOKUP($B340&amp;$N340,'1 этап'!$A$13:$I$512,8,FALSE)),0,VLOOKUP($B340&amp;$N340,'1 этап'!$A$13:$I$512,8,FALSE))</f>
        <v>0.01</v>
      </c>
      <c r="G340" s="32">
        <f>IF(ISERROR(VLOOKUP($B340&amp;$N340,'2 этап'!$A$13:$I$512,8,FALSE)),0,VLOOKUP($B340&amp;$N340,'2 этап'!$A$13:$I$512,8,FALSE))</f>
        <v>0</v>
      </c>
      <c r="H340" s="32">
        <f>IF(ISERROR(VLOOKUP($B340&amp;$N340,'3 этап'!$A$13:$I$512,8,FALSE)),0,VLOOKUP($B340&amp;$N340,'3 этап'!$A$13:$I$512,8,FALSE))</f>
        <v>0</v>
      </c>
      <c r="I340" s="32">
        <f>IF(ISERROR(VLOOKUP($B340&amp;$N340,'4 этап'!$A$13:$I$512,8,FALSE)),0,VLOOKUP($B340&amp;$N340,'4 этап'!$A$13:$I$512,8,FALSE))</f>
        <v>0</v>
      </c>
      <c r="J340" s="32">
        <f>IF(ISERROR(VLOOKUP($B340&amp;$N340,'5 этап'!$A$13:$I$512,8,FALSE)),0,VLOOKUP($B340&amp;$N340,'5 этап'!$A$13:$I$512,8,FALSE))</f>
        <v>0</v>
      </c>
      <c r="K340" s="32">
        <f>IF(ISERROR(VLOOKUP($B340&amp;$N340,'6 этап'!$A$13:$I$512,8,FALSE)),0,VLOOKUP($B340&amp;$N340,'6 этап'!$A$13:$I$512,8,FALSE))</f>
        <v>200</v>
      </c>
      <c r="L340" s="32">
        <f>IF(ISERROR(VLOOKUP($B340&amp;$N340,'7 этап'!$A$13:$I$466,8,FALSE)),0,VLOOKUP($B340&amp;$N340,'7 этап'!$A$13:$I$466,8,FALSE))</f>
        <v>0</v>
      </c>
      <c r="M340" s="12">
        <f>LARGE(F340:K340,1)+LARGE(F340:K340,2)+LARGE(F340:K340,3)+LARGE(F340:K340,4)+L340</f>
        <v>200.01</v>
      </c>
      <c r="N340" s="14" t="s">
        <v>970</v>
      </c>
    </row>
    <row r="341" spans="1:14" x14ac:dyDescent="0.3">
      <c r="A341" s="35">
        <v>29</v>
      </c>
      <c r="B341" s="4" t="s">
        <v>210</v>
      </c>
      <c r="C341" s="4" t="s">
        <v>211</v>
      </c>
      <c r="D341" s="4">
        <v>2012</v>
      </c>
      <c r="E341" s="8">
        <f>COUNTIF(F341:L341,"&gt;0")</f>
        <v>4</v>
      </c>
      <c r="F341" s="32">
        <f>IF(ISERROR(VLOOKUP($B341&amp;$N341,'1 этап'!$A$13:$I$512,8,FALSE)),0,VLOOKUP($B341&amp;$N341,'1 этап'!$A$13:$I$512,8,FALSE))</f>
        <v>0</v>
      </c>
      <c r="G341" s="32">
        <f>IF(ISERROR(VLOOKUP($B341&amp;$N341,'2 этап'!$A$13:$I$512,8,FALSE)),0,VLOOKUP($B341&amp;$N341,'2 этап'!$A$13:$I$512,8,FALSE))</f>
        <v>55.4</v>
      </c>
      <c r="H341" s="32">
        <f>IF(ISERROR(VLOOKUP($B341&amp;$N341,'3 этап'!$A$13:$I$512,8,FALSE)),0,VLOOKUP($B341&amp;$N341,'3 этап'!$A$13:$I$512,8,FALSE))</f>
        <v>54.6</v>
      </c>
      <c r="I341" s="32">
        <f>IF(ISERROR(VLOOKUP($B341&amp;$N341,'4 этап'!$A$13:$I$512,8,FALSE)),0,VLOOKUP($B341&amp;$N341,'4 этап'!$A$13:$I$512,8,FALSE))</f>
        <v>0</v>
      </c>
      <c r="J341" s="32">
        <f>IF(ISERROR(VLOOKUP($B341&amp;$N341,'5 этап'!$A$13:$I$512,8,FALSE)),0,VLOOKUP($B341&amp;$N341,'5 этап'!$A$13:$I$512,8,FALSE))</f>
        <v>6.4</v>
      </c>
      <c r="K341" s="32">
        <f>IF(ISERROR(VLOOKUP($B341&amp;$N341,'6 этап'!$A$13:$I$512,8,FALSE)),0,VLOOKUP($B341&amp;$N341,'6 этап'!$A$13:$I$512,8,FALSE))</f>
        <v>0</v>
      </c>
      <c r="L341" s="32">
        <f>IF(ISERROR(VLOOKUP($B341&amp;$N341,'7 этап'!$A$13:$I$466,8,FALSE)),0,VLOOKUP($B341&amp;$N341,'7 этап'!$A$13:$I$466,8,FALSE))</f>
        <v>77.400000000000006</v>
      </c>
      <c r="M341" s="12">
        <f>LARGE(F341:K341,1)+LARGE(F341:K341,2)+LARGE(F341:K341,3)+LARGE(F341:K341,4)+L341</f>
        <v>193.8</v>
      </c>
      <c r="N341" s="14" t="s">
        <v>970</v>
      </c>
    </row>
    <row r="342" spans="1:14" x14ac:dyDescent="0.3">
      <c r="A342" s="35">
        <v>37</v>
      </c>
      <c r="B342" s="4" t="s">
        <v>921</v>
      </c>
      <c r="C342" s="4" t="s">
        <v>784</v>
      </c>
      <c r="D342" s="4">
        <v>2012</v>
      </c>
      <c r="E342" s="8">
        <f>COUNTIF(F342:L342,"&gt;0")</f>
        <v>2</v>
      </c>
      <c r="F342" s="32">
        <f>IF(ISERROR(VLOOKUP($B342&amp;$N342,'1 этап'!$A$13:$I$512,8,FALSE)),0,VLOOKUP($B342&amp;$N342,'1 этап'!$A$13:$I$512,8,FALSE))</f>
        <v>0</v>
      </c>
      <c r="G342" s="32">
        <f>IF(ISERROR(VLOOKUP($B342&amp;$N342,'2 этап'!$A$13:$I$512,8,FALSE)),0,VLOOKUP($B342&amp;$N342,'2 этап'!$A$13:$I$512,8,FALSE))</f>
        <v>0</v>
      </c>
      <c r="H342" s="32">
        <f>IF(ISERROR(VLOOKUP($B342&amp;$N342,'3 этап'!$A$13:$I$512,8,FALSE)),0,VLOOKUP($B342&amp;$N342,'3 этап'!$A$13:$I$512,8,FALSE))</f>
        <v>0</v>
      </c>
      <c r="I342" s="32">
        <f>IF(ISERROR(VLOOKUP($B342&amp;$N342,'4 этап'!$A$13:$I$512,8,FALSE)),0,VLOOKUP($B342&amp;$N342,'4 этап'!$A$13:$I$512,8,FALSE))</f>
        <v>0</v>
      </c>
      <c r="J342" s="32">
        <f>IF(ISERROR(VLOOKUP($B342&amp;$N342,'5 этап'!$A$13:$I$512,8,FALSE)),0,VLOOKUP($B342&amp;$N342,'5 этап'!$A$13:$I$512,8,FALSE))</f>
        <v>0</v>
      </c>
      <c r="K342" s="32">
        <f>IF(ISERROR(VLOOKUP($B342&amp;$N342,'6 этап'!$A$13:$I$512,8,FALSE)),0,VLOOKUP($B342&amp;$N342,'6 этап'!$A$13:$I$512,8,FALSE))</f>
        <v>126</v>
      </c>
      <c r="L342" s="32">
        <f>IF(ISERROR(VLOOKUP($B342&amp;$N342,'7 этап'!$A$13:$I$466,8,FALSE)),0,VLOOKUP($B342&amp;$N342,'7 этап'!$A$13:$I$466,8,FALSE))</f>
        <v>50.3</v>
      </c>
      <c r="M342" s="12">
        <f>LARGE(F342:K342,1)+LARGE(F342:K342,2)+LARGE(F342:K342,3)+LARGE(F342:K342,4)+L342</f>
        <v>176.3</v>
      </c>
      <c r="N342" s="14" t="s">
        <v>970</v>
      </c>
    </row>
    <row r="343" spans="1:14" x14ac:dyDescent="0.3">
      <c r="A343" s="35">
        <v>30</v>
      </c>
      <c r="B343" s="4" t="s">
        <v>219</v>
      </c>
      <c r="C343" s="4" t="s">
        <v>37</v>
      </c>
      <c r="D343" s="4">
        <v>2013</v>
      </c>
      <c r="E343" s="8">
        <f>COUNTIF(F343:L343,"&gt;0")</f>
        <v>3</v>
      </c>
      <c r="F343" s="32">
        <f>IF(ISERROR(VLOOKUP($B343&amp;$N343,'1 этап'!$A$13:$I$512,8,FALSE)),0,VLOOKUP($B343&amp;$N343,'1 этап'!$A$13:$I$512,8,FALSE))</f>
        <v>0</v>
      </c>
      <c r="G343" s="32">
        <f>IF(ISERROR(VLOOKUP($B343&amp;$N343,'2 этап'!$A$13:$I$512,8,FALSE)),0,VLOOKUP($B343&amp;$N343,'2 этап'!$A$13:$I$512,8,FALSE))</f>
        <v>1</v>
      </c>
      <c r="H343" s="32">
        <f>IF(ISERROR(VLOOKUP($B343&amp;$N343,'3 этап'!$A$13:$I$512,8,FALSE)),0,VLOOKUP($B343&amp;$N343,'3 этап'!$A$13:$I$512,8,FALSE))</f>
        <v>0.01</v>
      </c>
      <c r="I343" s="32">
        <f>IF(ISERROR(VLOOKUP($B343&amp;$N343,'4 этап'!$A$13:$I$512,8,FALSE)),0,VLOOKUP($B343&amp;$N343,'4 этап'!$A$13:$I$512,8,FALSE))</f>
        <v>168</v>
      </c>
      <c r="J343" s="32">
        <f>IF(ISERROR(VLOOKUP($B343&amp;$N343,'5 этап'!$A$13:$I$512,8,FALSE)),0,VLOOKUP($B343&amp;$N343,'5 этап'!$A$13:$I$512,8,FALSE))</f>
        <v>0</v>
      </c>
      <c r="K343" s="32">
        <f>IF(ISERROR(VLOOKUP($B343&amp;$N343,'6 этап'!$A$13:$I$512,8,FALSE)),0,VLOOKUP($B343&amp;$N343,'6 этап'!$A$13:$I$512,8,FALSE))</f>
        <v>0</v>
      </c>
      <c r="L343" s="32">
        <f>IF(ISERROR(VLOOKUP($B343&amp;$N343,'7 этап'!$A$13:$I$466,8,FALSE)),0,VLOOKUP($B343&amp;$N343,'7 этап'!$A$13:$I$466,8,FALSE))</f>
        <v>0</v>
      </c>
      <c r="M343" s="12">
        <f>LARGE(F343:K343,1)+LARGE(F343:K343,2)+LARGE(F343:K343,3)+LARGE(F343:K343,4)+L343</f>
        <v>169.01</v>
      </c>
      <c r="N343" s="14" t="s">
        <v>970</v>
      </c>
    </row>
    <row r="344" spans="1:14" x14ac:dyDescent="0.3">
      <c r="A344" s="35">
        <v>31</v>
      </c>
      <c r="B344" s="4" t="s">
        <v>206</v>
      </c>
      <c r="C344" s="4" t="s">
        <v>94</v>
      </c>
      <c r="D344" s="4">
        <v>2013</v>
      </c>
      <c r="E344" s="8">
        <f>COUNTIF(F344:L344,"&gt;0")</f>
        <v>2</v>
      </c>
      <c r="F344" s="32">
        <f>IF(ISERROR(VLOOKUP($B344&amp;$N344,'1 этап'!$A$13:$I$512,8,FALSE)),0,VLOOKUP($B344&amp;$N344,'1 этап'!$A$13:$I$512,8,FALSE))</f>
        <v>84.9</v>
      </c>
      <c r="G344" s="32">
        <f>IF(ISERROR(VLOOKUP($B344&amp;$N344,'2 этап'!$A$13:$I$512,8,FALSE)),0,VLOOKUP($B344&amp;$N344,'2 этап'!$A$13:$I$512,8,FALSE))</f>
        <v>72.099999999999994</v>
      </c>
      <c r="H344" s="32">
        <f>IF(ISERROR(VLOOKUP($B344&amp;$N344,'3 этап'!$A$13:$I$512,8,FALSE)),0,VLOOKUP($B344&amp;$N344,'3 этап'!$A$13:$I$512,8,FALSE))</f>
        <v>0</v>
      </c>
      <c r="I344" s="32">
        <f>IF(ISERROR(VLOOKUP($B344&amp;$N344,'4 этап'!$A$13:$I$512,8,FALSE)),0,VLOOKUP($B344&amp;$N344,'4 этап'!$A$13:$I$512,8,FALSE))</f>
        <v>0</v>
      </c>
      <c r="J344" s="32">
        <f>IF(ISERROR(VLOOKUP($B344&amp;$N344,'5 этап'!$A$13:$I$512,8,FALSE)),0,VLOOKUP($B344&amp;$N344,'5 этап'!$A$13:$I$512,8,FALSE))</f>
        <v>0</v>
      </c>
      <c r="K344" s="32">
        <f>IF(ISERROR(VLOOKUP($B344&amp;$N344,'6 этап'!$A$13:$I$512,8,FALSE)),0,VLOOKUP($B344&amp;$N344,'6 этап'!$A$13:$I$512,8,FALSE))</f>
        <v>0</v>
      </c>
      <c r="L344" s="32">
        <f>IF(ISERROR(VLOOKUP($B344&amp;$N344,'7 этап'!$A$13:$I$466,8,FALSE)),0,VLOOKUP($B344&amp;$N344,'7 этап'!$A$13:$I$466,8,FALSE))</f>
        <v>0</v>
      </c>
      <c r="M344" s="12">
        <f>LARGE(F344:K344,1)+LARGE(F344:K344,2)+LARGE(F344:K344,3)+LARGE(F344:K344,4)+L344</f>
        <v>157</v>
      </c>
      <c r="N344" s="14" t="s">
        <v>970</v>
      </c>
    </row>
    <row r="345" spans="1:14" x14ac:dyDescent="0.3">
      <c r="A345" s="35">
        <v>32</v>
      </c>
      <c r="B345" s="4" t="s">
        <v>837</v>
      </c>
      <c r="C345" s="4" t="s">
        <v>112</v>
      </c>
      <c r="D345" s="4">
        <v>2013</v>
      </c>
      <c r="E345" s="8">
        <f>COUNTIF(F345:L345,"&gt;0")</f>
        <v>2</v>
      </c>
      <c r="F345" s="32">
        <f>IF(ISERROR(VLOOKUP($B345&amp;$N345,'1 этап'!$A$13:$I$512,8,FALSE)),0,VLOOKUP($B345&amp;$N345,'1 этап'!$A$13:$I$512,8,FALSE))</f>
        <v>0</v>
      </c>
      <c r="G345" s="32">
        <f>IF(ISERROR(VLOOKUP($B345&amp;$N345,'2 этап'!$A$13:$I$512,8,FALSE)),0,VLOOKUP($B345&amp;$N345,'2 этап'!$A$13:$I$512,8,FALSE))</f>
        <v>0</v>
      </c>
      <c r="H345" s="32">
        <f>IF(ISERROR(VLOOKUP($B345&amp;$N345,'3 этап'!$A$13:$I$512,8,FALSE)),0,VLOOKUP($B345&amp;$N345,'3 этап'!$A$13:$I$512,8,FALSE))</f>
        <v>0</v>
      </c>
      <c r="I345" s="32">
        <f>IF(ISERROR(VLOOKUP($B345&amp;$N345,'4 этап'!$A$13:$I$512,8,FALSE)),0,VLOOKUP($B345&amp;$N345,'4 этап'!$A$13:$I$512,8,FALSE))</f>
        <v>0</v>
      </c>
      <c r="J345" s="32">
        <f>IF(ISERROR(VLOOKUP($B345&amp;$N345,'5 этап'!$A$13:$I$512,8,FALSE)),0,VLOOKUP($B345&amp;$N345,'5 этап'!$A$13:$I$512,8,FALSE))</f>
        <v>0.01</v>
      </c>
      <c r="K345" s="32">
        <f>IF(ISERROR(VLOOKUP($B345&amp;$N345,'6 этап'!$A$13:$I$512,8,FALSE)),0,VLOOKUP($B345&amp;$N345,'6 этап'!$A$13:$I$512,8,FALSE))</f>
        <v>0</v>
      </c>
      <c r="L345" s="32">
        <f>IF(ISERROR(VLOOKUP($B345&amp;$N345,'7 этап'!$A$13:$I$466,8,FALSE)),0,VLOOKUP($B345&amp;$N345,'7 этап'!$A$13:$I$466,8,FALSE))</f>
        <v>153.4</v>
      </c>
      <c r="M345" s="12">
        <f>LARGE(F345:K345,1)+LARGE(F345:K345,2)+LARGE(F345:K345,3)+LARGE(F345:K345,4)+L345</f>
        <v>153.41</v>
      </c>
      <c r="N345" s="14" t="s">
        <v>970</v>
      </c>
    </row>
    <row r="346" spans="1:14" x14ac:dyDescent="0.3">
      <c r="A346" s="35">
        <v>33</v>
      </c>
      <c r="B346" s="4" t="s">
        <v>825</v>
      </c>
      <c r="C346" s="4" t="s">
        <v>798</v>
      </c>
      <c r="D346" s="4">
        <v>2013</v>
      </c>
      <c r="E346" s="8">
        <f>COUNTIF(F346:L346,"&gt;0")</f>
        <v>1</v>
      </c>
      <c r="F346" s="32">
        <f>IF(ISERROR(VLOOKUP($B346&amp;$N346,'1 этап'!$A$13:$I$512,8,FALSE)),0,VLOOKUP($B346&amp;$N346,'1 этап'!$A$13:$I$512,8,FALSE))</f>
        <v>0</v>
      </c>
      <c r="G346" s="32">
        <f>IF(ISERROR(VLOOKUP($B346&amp;$N346,'2 этап'!$A$13:$I$512,8,FALSE)),0,VLOOKUP($B346&amp;$N346,'2 этап'!$A$13:$I$512,8,FALSE))</f>
        <v>0</v>
      </c>
      <c r="H346" s="32">
        <f>IF(ISERROR(VLOOKUP($B346&amp;$N346,'3 этап'!$A$13:$I$512,8,FALSE)),0,VLOOKUP($B346&amp;$N346,'3 этап'!$A$13:$I$512,8,FALSE))</f>
        <v>0</v>
      </c>
      <c r="I346" s="32">
        <f>IF(ISERROR(VLOOKUP($B346&amp;$N346,'4 этап'!$A$13:$I$512,8,FALSE)),0,VLOOKUP($B346&amp;$N346,'4 этап'!$A$13:$I$512,8,FALSE))</f>
        <v>0</v>
      </c>
      <c r="J346" s="32">
        <f>IF(ISERROR(VLOOKUP($B346&amp;$N346,'5 этап'!$A$13:$I$512,8,FALSE)),0,VLOOKUP($B346&amp;$N346,'5 этап'!$A$13:$I$512,8,FALSE))</f>
        <v>141.19999999999999</v>
      </c>
      <c r="K346" s="32">
        <f>IF(ISERROR(VLOOKUP($B346&amp;$N346,'6 этап'!$A$13:$I$512,8,FALSE)),0,VLOOKUP($B346&amp;$N346,'6 этап'!$A$13:$I$512,8,FALSE))</f>
        <v>0</v>
      </c>
      <c r="L346" s="32">
        <f>IF(ISERROR(VLOOKUP($B346&amp;$N346,'7 этап'!$A$13:$I$466,8,FALSE)),0,VLOOKUP($B346&amp;$N346,'7 этап'!$A$13:$I$466,8,FALSE))</f>
        <v>0</v>
      </c>
      <c r="M346" s="12">
        <f>LARGE(F346:K346,1)+LARGE(F346:K346,2)+LARGE(F346:K346,3)+LARGE(F346:K346,4)+L346</f>
        <v>141.19999999999999</v>
      </c>
      <c r="N346" s="14" t="s">
        <v>970</v>
      </c>
    </row>
    <row r="347" spans="1:14" x14ac:dyDescent="0.3">
      <c r="A347" s="35">
        <v>34</v>
      </c>
      <c r="B347" s="4" t="s">
        <v>831</v>
      </c>
      <c r="C347" s="4" t="s">
        <v>35</v>
      </c>
      <c r="D347" s="4">
        <v>2012</v>
      </c>
      <c r="E347" s="8">
        <f>COUNTIF(F347:L347,"&gt;0")</f>
        <v>2</v>
      </c>
      <c r="F347" s="32">
        <f>IF(ISERROR(VLOOKUP($B347&amp;$N347,'1 этап'!$A$13:$I$512,8,FALSE)),0,VLOOKUP($B347&amp;$N347,'1 этап'!$A$13:$I$512,8,FALSE))</f>
        <v>0</v>
      </c>
      <c r="G347" s="32">
        <f>IF(ISERROR(VLOOKUP($B347&amp;$N347,'2 этап'!$A$13:$I$512,8,FALSE)),0,VLOOKUP($B347&amp;$N347,'2 этап'!$A$13:$I$512,8,FALSE))</f>
        <v>0</v>
      </c>
      <c r="H347" s="32">
        <f>IF(ISERROR(VLOOKUP($B347&amp;$N347,'3 этап'!$A$13:$I$512,8,FALSE)),0,VLOOKUP($B347&amp;$N347,'3 этап'!$A$13:$I$512,8,FALSE))</f>
        <v>0</v>
      </c>
      <c r="I347" s="32">
        <f>IF(ISERROR(VLOOKUP($B347&amp;$N347,'4 этап'!$A$13:$I$512,8,FALSE)),0,VLOOKUP($B347&amp;$N347,'4 этап'!$A$13:$I$512,8,FALSE))</f>
        <v>0</v>
      </c>
      <c r="J347" s="32">
        <f>IF(ISERROR(VLOOKUP($B347&amp;$N347,'5 этап'!$A$13:$I$512,8,FALSE)),0,VLOOKUP($B347&amp;$N347,'5 этап'!$A$13:$I$512,8,FALSE))</f>
        <v>1</v>
      </c>
      <c r="K347" s="32">
        <f>IF(ISERROR(VLOOKUP($B347&amp;$N347,'6 этап'!$A$13:$I$512,8,FALSE)),0,VLOOKUP($B347&amp;$N347,'6 этап'!$A$13:$I$512,8,FALSE))</f>
        <v>130.30000000000001</v>
      </c>
      <c r="L347" s="32">
        <f>IF(ISERROR(VLOOKUP($B347&amp;$N347,'7 этап'!$A$13:$I$466,8,FALSE)),0,VLOOKUP($B347&amp;$N347,'7 этап'!$A$13:$I$466,8,FALSE))</f>
        <v>0</v>
      </c>
      <c r="M347" s="12">
        <f>LARGE(F347:K347,1)+LARGE(F347:K347,2)+LARGE(F347:K347,3)+LARGE(F347:K347,4)+L347</f>
        <v>131.30000000000001</v>
      </c>
      <c r="N347" s="14" t="s">
        <v>970</v>
      </c>
    </row>
    <row r="348" spans="1:14" x14ac:dyDescent="0.3">
      <c r="A348" s="35">
        <v>35</v>
      </c>
      <c r="B348" s="4" t="s">
        <v>833</v>
      </c>
      <c r="C348" s="4" t="s">
        <v>44</v>
      </c>
      <c r="D348" s="4">
        <v>2012</v>
      </c>
      <c r="E348" s="8">
        <f>COUNTIF(F348:L348,"&gt;0")</f>
        <v>3</v>
      </c>
      <c r="F348" s="32">
        <f>IF(ISERROR(VLOOKUP($B348&amp;$N348,'1 этап'!$A$13:$I$512,8,FALSE)),0,VLOOKUP($B348&amp;$N348,'1 этап'!$A$13:$I$512,8,FALSE))</f>
        <v>0</v>
      </c>
      <c r="G348" s="32">
        <f>IF(ISERROR(VLOOKUP($B348&amp;$N348,'2 этап'!$A$13:$I$512,8,FALSE)),0,VLOOKUP($B348&amp;$N348,'2 этап'!$A$13:$I$512,8,FALSE))</f>
        <v>0</v>
      </c>
      <c r="H348" s="32">
        <f>IF(ISERROR(VLOOKUP($B348&amp;$N348,'3 этап'!$A$13:$I$512,8,FALSE)),0,VLOOKUP($B348&amp;$N348,'3 этап'!$A$13:$I$512,8,FALSE))</f>
        <v>0</v>
      </c>
      <c r="I348" s="32">
        <f>IF(ISERROR(VLOOKUP($B348&amp;$N348,'4 этап'!$A$13:$I$512,8,FALSE)),0,VLOOKUP($B348&amp;$N348,'4 этап'!$A$13:$I$512,8,FALSE))</f>
        <v>0</v>
      </c>
      <c r="J348" s="32">
        <f>IF(ISERROR(VLOOKUP($B348&amp;$N348,'5 этап'!$A$13:$I$512,8,FALSE)),0,VLOOKUP($B348&amp;$N348,'5 этап'!$A$13:$I$512,8,FALSE))</f>
        <v>1</v>
      </c>
      <c r="K348" s="32">
        <f>IF(ISERROR(VLOOKUP($B348&amp;$N348,'6 этап'!$A$13:$I$512,8,FALSE)),0,VLOOKUP($B348&amp;$N348,'6 этап'!$A$13:$I$512,8,FALSE))</f>
        <v>127.7</v>
      </c>
      <c r="L348" s="32">
        <f>IF(ISERROR(VLOOKUP($B348&amp;$N348,'7 этап'!$A$13:$I$466,8,FALSE)),0,VLOOKUP($B348&amp;$N348,'7 этап'!$A$13:$I$466,8,FALSE))</f>
        <v>1</v>
      </c>
      <c r="M348" s="12">
        <f>LARGE(F348:K348,1)+LARGE(F348:K348,2)+LARGE(F348:K348,3)+LARGE(F348:K348,4)+L348</f>
        <v>129.69999999999999</v>
      </c>
      <c r="N348" s="14" t="s">
        <v>970</v>
      </c>
    </row>
    <row r="349" spans="1:14" x14ac:dyDescent="0.3">
      <c r="A349" s="35">
        <v>36</v>
      </c>
      <c r="B349" s="4" t="s">
        <v>493</v>
      </c>
      <c r="C349" s="4" t="s">
        <v>39</v>
      </c>
      <c r="D349" s="4">
        <v>2012</v>
      </c>
      <c r="E349" s="8">
        <f>COUNTIF(F349:L349,"&gt;0")</f>
        <v>3</v>
      </c>
      <c r="F349" s="32">
        <f>IF(ISERROR(VLOOKUP($B349&amp;$N349,'1 этап'!$A$13:$I$512,8,FALSE)),0,VLOOKUP($B349&amp;$N349,'1 этап'!$A$13:$I$512,8,FALSE))</f>
        <v>87.5</v>
      </c>
      <c r="G349" s="32">
        <f>IF(ISERROR(VLOOKUP($B349&amp;$N349,'2 этап'!$A$13:$I$512,8,FALSE)),0,VLOOKUP($B349&amp;$N349,'2 этап'!$A$13:$I$512,8,FALSE))</f>
        <v>0</v>
      </c>
      <c r="H349" s="32">
        <f>IF(ISERROR(VLOOKUP($B349&amp;$N349,'3 этап'!$A$13:$I$512,8,FALSE)),0,VLOOKUP($B349&amp;$N349,'3 этап'!$A$13:$I$512,8,FALSE))</f>
        <v>1</v>
      </c>
      <c r="I349" s="32">
        <f>IF(ISERROR(VLOOKUP($B349&amp;$N349,'4 этап'!$A$13:$I$512,8,FALSE)),0,VLOOKUP($B349&amp;$N349,'4 этап'!$A$13:$I$512,8,FALSE))</f>
        <v>39.4</v>
      </c>
      <c r="J349" s="32">
        <f>IF(ISERROR(VLOOKUP($B349&amp;$N349,'5 этап'!$A$13:$I$512,8,FALSE)),0,VLOOKUP($B349&amp;$N349,'5 этап'!$A$13:$I$512,8,FALSE))</f>
        <v>0</v>
      </c>
      <c r="K349" s="32">
        <f>IF(ISERROR(VLOOKUP($B349&amp;$N349,'6 этап'!$A$13:$I$512,8,FALSE)),0,VLOOKUP($B349&amp;$N349,'6 этап'!$A$13:$I$512,8,FALSE))</f>
        <v>0</v>
      </c>
      <c r="L349" s="32">
        <f>IF(ISERROR(VLOOKUP($B349&amp;$N349,'7 этап'!$A$13:$I$466,8,FALSE)),0,VLOOKUP($B349&amp;$N349,'7 этап'!$A$13:$I$466,8,FALSE))</f>
        <v>0</v>
      </c>
      <c r="M349" s="12">
        <f>LARGE(F349:K349,1)+LARGE(F349:K349,2)+LARGE(F349:K349,3)+LARGE(F349:K349,4)+L349</f>
        <v>127.9</v>
      </c>
      <c r="N349" s="14" t="s">
        <v>970</v>
      </c>
    </row>
    <row r="350" spans="1:14" x14ac:dyDescent="0.3">
      <c r="A350" s="35">
        <v>38</v>
      </c>
      <c r="B350" s="4" t="s">
        <v>826</v>
      </c>
      <c r="C350" s="4" t="s">
        <v>798</v>
      </c>
      <c r="D350" s="4">
        <v>2013</v>
      </c>
      <c r="E350" s="8">
        <f>COUNTIF(F350:L350,"&gt;0")</f>
        <v>1</v>
      </c>
      <c r="F350" s="32">
        <f>IF(ISERROR(VLOOKUP($B350&amp;$N350,'1 этап'!$A$13:$I$512,8,FALSE)),0,VLOOKUP($B350&amp;$N350,'1 этап'!$A$13:$I$512,8,FALSE))</f>
        <v>0</v>
      </c>
      <c r="G350" s="32">
        <f>IF(ISERROR(VLOOKUP($B350&amp;$N350,'2 этап'!$A$13:$I$512,8,FALSE)),0,VLOOKUP($B350&amp;$N350,'2 этап'!$A$13:$I$512,8,FALSE))</f>
        <v>0</v>
      </c>
      <c r="H350" s="32">
        <f>IF(ISERROR(VLOOKUP($B350&amp;$N350,'3 этап'!$A$13:$I$512,8,FALSE)),0,VLOOKUP($B350&amp;$N350,'3 этап'!$A$13:$I$512,8,FALSE))</f>
        <v>0</v>
      </c>
      <c r="I350" s="32">
        <f>IF(ISERROR(VLOOKUP($B350&amp;$N350,'4 этап'!$A$13:$I$512,8,FALSE)),0,VLOOKUP($B350&amp;$N350,'4 этап'!$A$13:$I$512,8,FALSE))</f>
        <v>0</v>
      </c>
      <c r="J350" s="32">
        <f>IF(ISERROR(VLOOKUP($B350&amp;$N350,'5 этап'!$A$13:$I$512,8,FALSE)),0,VLOOKUP($B350&amp;$N350,'5 этап'!$A$13:$I$512,8,FALSE))</f>
        <v>121.9</v>
      </c>
      <c r="K350" s="32">
        <f>IF(ISERROR(VLOOKUP($B350&amp;$N350,'6 этап'!$A$13:$I$512,8,FALSE)),0,VLOOKUP($B350&amp;$N350,'6 этап'!$A$13:$I$512,8,FALSE))</f>
        <v>0</v>
      </c>
      <c r="L350" s="32">
        <f>IF(ISERROR(VLOOKUP($B350&amp;$N350,'7 этап'!$A$13:$I$466,8,FALSE)),0,VLOOKUP($B350&amp;$N350,'7 этап'!$A$13:$I$466,8,FALSE))</f>
        <v>0</v>
      </c>
      <c r="M350" s="12">
        <f>LARGE(F350:K350,1)+LARGE(F350:K350,2)+LARGE(F350:K350,3)+LARGE(F350:K350,4)+L350</f>
        <v>121.9</v>
      </c>
      <c r="N350" s="14" t="s">
        <v>970</v>
      </c>
    </row>
    <row r="351" spans="1:14" x14ac:dyDescent="0.3">
      <c r="A351" s="35">
        <v>39</v>
      </c>
      <c r="B351" s="4" t="s">
        <v>922</v>
      </c>
      <c r="C351" s="4" t="s">
        <v>37</v>
      </c>
      <c r="D351" s="4">
        <v>2015</v>
      </c>
      <c r="E351" s="8">
        <f>COUNTIF(F351:L351,"&gt;0")</f>
        <v>2</v>
      </c>
      <c r="F351" s="32">
        <f>IF(ISERROR(VLOOKUP($B351&amp;$N351,'1 этап'!$A$13:$I$512,8,FALSE)),0,VLOOKUP($B351&amp;$N351,'1 этап'!$A$13:$I$512,8,FALSE))</f>
        <v>0</v>
      </c>
      <c r="G351" s="32">
        <f>IF(ISERROR(VLOOKUP($B351&amp;$N351,'2 этап'!$A$13:$I$512,8,FALSE)),0,VLOOKUP($B351&amp;$N351,'2 этап'!$A$13:$I$512,8,FALSE))</f>
        <v>0</v>
      </c>
      <c r="H351" s="32">
        <f>IF(ISERROR(VLOOKUP($B351&amp;$N351,'3 этап'!$A$13:$I$512,8,FALSE)),0,VLOOKUP($B351&amp;$N351,'3 этап'!$A$13:$I$512,8,FALSE))</f>
        <v>0</v>
      </c>
      <c r="I351" s="32">
        <f>IF(ISERROR(VLOOKUP($B351&amp;$N351,'4 этап'!$A$13:$I$512,8,FALSE)),0,VLOOKUP($B351&amp;$N351,'4 этап'!$A$13:$I$512,8,FALSE))</f>
        <v>0</v>
      </c>
      <c r="J351" s="32">
        <f>IF(ISERROR(VLOOKUP($B351&amp;$N351,'5 этап'!$A$13:$I$512,8,FALSE)),0,VLOOKUP($B351&amp;$N351,'5 этап'!$A$13:$I$512,8,FALSE))</f>
        <v>0</v>
      </c>
      <c r="K351" s="32">
        <f>IF(ISERROR(VLOOKUP($B351&amp;$N351,'6 этап'!$A$13:$I$512,8,FALSE)),0,VLOOKUP($B351&amp;$N351,'6 этап'!$A$13:$I$512,8,FALSE))</f>
        <v>120.7</v>
      </c>
      <c r="L351" s="32">
        <f>IF(ISERROR(VLOOKUP($B351&amp;$N351,'7 этап'!$A$13:$I$466,8,FALSE)),0,VLOOKUP($B351&amp;$N351,'7 этап'!$A$13:$I$466,8,FALSE))</f>
        <v>1</v>
      </c>
      <c r="M351" s="12">
        <f>LARGE(F351:K351,1)+LARGE(F351:K351,2)+LARGE(F351:K351,3)+LARGE(F351:K351,4)+L351</f>
        <v>121.7</v>
      </c>
      <c r="N351" s="14" t="s">
        <v>970</v>
      </c>
    </row>
    <row r="352" spans="1:14" x14ac:dyDescent="0.3">
      <c r="A352" s="35">
        <v>40</v>
      </c>
      <c r="B352" s="4" t="s">
        <v>681</v>
      </c>
      <c r="C352" s="4" t="s">
        <v>46</v>
      </c>
      <c r="D352" s="4">
        <v>2013</v>
      </c>
      <c r="E352" s="8">
        <f>COUNTIF(F352:L352,"&gt;0")</f>
        <v>2</v>
      </c>
      <c r="F352" s="32">
        <f>IF(ISERROR(VLOOKUP($B352&amp;$N352,'1 этап'!$A$13:$I$512,8,FALSE)),0,VLOOKUP($B352&amp;$N352,'1 этап'!$A$13:$I$512,8,FALSE))</f>
        <v>0</v>
      </c>
      <c r="G352" s="32">
        <f>IF(ISERROR(VLOOKUP($B352&amp;$N352,'2 этап'!$A$13:$I$512,8,FALSE)),0,VLOOKUP($B352&amp;$N352,'2 этап'!$A$13:$I$512,8,FALSE))</f>
        <v>0</v>
      </c>
      <c r="H352" s="32">
        <f>IF(ISERROR(VLOOKUP($B352&amp;$N352,'3 этап'!$A$13:$I$512,8,FALSE)),0,VLOOKUP($B352&amp;$N352,'3 этап'!$A$13:$I$512,8,FALSE))</f>
        <v>0.01</v>
      </c>
      <c r="I352" s="32">
        <f>IF(ISERROR(VLOOKUP($B352&amp;$N352,'4 этап'!$A$13:$I$512,8,FALSE)),0,VLOOKUP($B352&amp;$N352,'4 этап'!$A$13:$I$512,8,FALSE))</f>
        <v>119.4</v>
      </c>
      <c r="J352" s="32">
        <f>IF(ISERROR(VLOOKUP($B352&amp;$N352,'5 этап'!$A$13:$I$512,8,FALSE)),0,VLOOKUP($B352&amp;$N352,'5 этап'!$A$13:$I$512,8,FALSE))</f>
        <v>0</v>
      </c>
      <c r="K352" s="32">
        <f>IF(ISERROR(VLOOKUP($B352&amp;$N352,'6 этап'!$A$13:$I$512,8,FALSE)),0,VLOOKUP($B352&amp;$N352,'6 этап'!$A$13:$I$512,8,FALSE))</f>
        <v>0</v>
      </c>
      <c r="L352" s="32">
        <f>IF(ISERROR(VLOOKUP($B352&amp;$N352,'7 этап'!$A$13:$I$466,8,FALSE)),0,VLOOKUP($B352&amp;$N352,'7 этап'!$A$13:$I$466,8,FALSE))</f>
        <v>0</v>
      </c>
      <c r="M352" s="12">
        <f>LARGE(F352:K352,1)+LARGE(F352:K352,2)+LARGE(F352:K352,3)+LARGE(F352:K352,4)+L352</f>
        <v>119.41000000000001</v>
      </c>
      <c r="N352" s="14" t="s">
        <v>970</v>
      </c>
    </row>
    <row r="353" spans="1:14" x14ac:dyDescent="0.3">
      <c r="A353" s="35">
        <v>41</v>
      </c>
      <c r="B353" s="4" t="s">
        <v>263</v>
      </c>
      <c r="C353" s="4" t="s">
        <v>149</v>
      </c>
      <c r="D353" s="4">
        <v>2012</v>
      </c>
      <c r="E353" s="8">
        <f>COUNTIF(F353:L353,"&gt;0")</f>
        <v>2</v>
      </c>
      <c r="F353" s="32">
        <f>IF(ISERROR(VLOOKUP($B353&amp;$N353,'1 этап'!$A$13:$I$512,8,FALSE)),0,VLOOKUP($B353&amp;$N353,'1 этап'!$A$13:$I$512,8,FALSE))</f>
        <v>1</v>
      </c>
      <c r="G353" s="32">
        <f>IF(ISERROR(VLOOKUP($B353&amp;$N353,'2 этап'!$A$13:$I$512,8,FALSE)),0,VLOOKUP($B353&amp;$N353,'2 этап'!$A$13:$I$512,8,FALSE))</f>
        <v>0</v>
      </c>
      <c r="H353" s="32">
        <f>IF(ISERROR(VLOOKUP($B353&amp;$N353,'3 этап'!$A$13:$I$512,8,FALSE)),0,VLOOKUP($B353&amp;$N353,'3 этап'!$A$13:$I$512,8,FALSE))</f>
        <v>0</v>
      </c>
      <c r="I353" s="32">
        <f>IF(ISERROR(VLOOKUP($B353&amp;$N353,'4 этап'!$A$13:$I$512,8,FALSE)),0,VLOOKUP($B353&amp;$N353,'4 этап'!$A$13:$I$512,8,FALSE))</f>
        <v>0</v>
      </c>
      <c r="J353" s="32">
        <f>IF(ISERROR(VLOOKUP($B353&amp;$N353,'5 этап'!$A$13:$I$512,8,FALSE)),0,VLOOKUP($B353&amp;$N353,'5 этап'!$A$13:$I$512,8,FALSE))</f>
        <v>0</v>
      </c>
      <c r="K353" s="32">
        <f>IF(ISERROR(VLOOKUP($B353&amp;$N353,'6 этап'!$A$13:$I$512,8,FALSE)),0,VLOOKUP($B353&amp;$N353,'6 этап'!$A$13:$I$512,8,FALSE))</f>
        <v>111</v>
      </c>
      <c r="L353" s="32">
        <f>IF(ISERROR(VLOOKUP($B353&amp;$N353,'7 этап'!$A$13:$I$466,8,FALSE)),0,VLOOKUP($B353&amp;$N353,'7 этап'!$A$13:$I$466,8,FALSE))</f>
        <v>0</v>
      </c>
      <c r="M353" s="12">
        <f>LARGE(F353:K353,1)+LARGE(F353:K353,2)+LARGE(F353:K353,3)+LARGE(F353:K353,4)+L353</f>
        <v>112</v>
      </c>
      <c r="N353" s="14" t="s">
        <v>970</v>
      </c>
    </row>
    <row r="354" spans="1:14" x14ac:dyDescent="0.3">
      <c r="A354" s="35">
        <v>42</v>
      </c>
      <c r="B354" s="4" t="s">
        <v>827</v>
      </c>
      <c r="C354" s="4" t="s">
        <v>211</v>
      </c>
      <c r="D354" s="4">
        <v>2014</v>
      </c>
      <c r="E354" s="8">
        <f>COUNTIF(F354:L354,"&gt;0")</f>
        <v>1</v>
      </c>
      <c r="F354" s="32">
        <f>IF(ISERROR(VLOOKUP($B354&amp;$N354,'1 этап'!$A$13:$I$512,8,FALSE)),0,VLOOKUP($B354&amp;$N354,'1 этап'!$A$13:$I$512,8,FALSE))</f>
        <v>0</v>
      </c>
      <c r="G354" s="32">
        <f>IF(ISERROR(VLOOKUP($B354&amp;$N354,'2 этап'!$A$13:$I$512,8,FALSE)),0,VLOOKUP($B354&amp;$N354,'2 этап'!$A$13:$I$512,8,FALSE))</f>
        <v>0</v>
      </c>
      <c r="H354" s="32">
        <f>IF(ISERROR(VLOOKUP($B354&amp;$N354,'3 этап'!$A$13:$I$512,8,FALSE)),0,VLOOKUP($B354&amp;$N354,'3 этап'!$A$13:$I$512,8,FALSE))</f>
        <v>0</v>
      </c>
      <c r="I354" s="32">
        <f>IF(ISERROR(VLOOKUP($B354&amp;$N354,'4 этап'!$A$13:$I$512,8,FALSE)),0,VLOOKUP($B354&amp;$N354,'4 этап'!$A$13:$I$512,8,FALSE))</f>
        <v>0</v>
      </c>
      <c r="J354" s="32">
        <f>IF(ISERROR(VLOOKUP($B354&amp;$N354,'5 этап'!$A$13:$I$512,8,FALSE)),0,VLOOKUP($B354&amp;$N354,'5 этап'!$A$13:$I$512,8,FALSE))</f>
        <v>111.5</v>
      </c>
      <c r="K354" s="32">
        <f>IF(ISERROR(VLOOKUP($B354&amp;$N354,'6 этап'!$A$13:$I$512,8,FALSE)),0,VLOOKUP($B354&amp;$N354,'6 этап'!$A$13:$I$512,8,FALSE))</f>
        <v>0</v>
      </c>
      <c r="L354" s="32">
        <f>IF(ISERROR(VLOOKUP($B354&amp;$N354,'7 этап'!$A$13:$I$466,8,FALSE)),0,VLOOKUP($B354&amp;$N354,'7 этап'!$A$13:$I$466,8,FALSE))</f>
        <v>0</v>
      </c>
      <c r="M354" s="12">
        <f>LARGE(F354:K354,1)+LARGE(F354:K354,2)+LARGE(F354:K354,3)+LARGE(F354:K354,4)+L354</f>
        <v>111.5</v>
      </c>
      <c r="N354" s="14" t="s">
        <v>970</v>
      </c>
    </row>
    <row r="355" spans="1:14" x14ac:dyDescent="0.3">
      <c r="A355" s="35">
        <v>43</v>
      </c>
      <c r="B355" s="4" t="s">
        <v>201</v>
      </c>
      <c r="C355" s="4" t="s">
        <v>46</v>
      </c>
      <c r="D355" s="4">
        <v>2012</v>
      </c>
      <c r="E355" s="8">
        <f>COUNTIF(F355:L355,"&gt;0")</f>
        <v>1</v>
      </c>
      <c r="F355" s="32">
        <f>IF(ISERROR(VLOOKUP($B355&amp;$N355,'1 этап'!$A$13:$I$512,8,FALSE)),0,VLOOKUP($B355&amp;$N355,'1 этап'!$A$13:$I$512,8,FALSE))</f>
        <v>0</v>
      </c>
      <c r="G355" s="32">
        <f>IF(ISERROR(VLOOKUP($B355&amp;$N355,'2 этап'!$A$13:$I$512,8,FALSE)),0,VLOOKUP($B355&amp;$N355,'2 этап'!$A$13:$I$512,8,FALSE))</f>
        <v>111.2</v>
      </c>
      <c r="H355" s="32">
        <f>IF(ISERROR(VLOOKUP($B355&amp;$N355,'3 этап'!$A$13:$I$512,8,FALSE)),0,VLOOKUP($B355&amp;$N355,'3 этап'!$A$13:$I$512,8,FALSE))</f>
        <v>0</v>
      </c>
      <c r="I355" s="32">
        <f>IF(ISERROR(VLOOKUP($B355&amp;$N355,'4 этап'!$A$13:$I$512,8,FALSE)),0,VLOOKUP($B355&amp;$N355,'4 этап'!$A$13:$I$512,8,FALSE))</f>
        <v>0</v>
      </c>
      <c r="J355" s="32">
        <f>IF(ISERROR(VLOOKUP($B355&amp;$N355,'5 этап'!$A$13:$I$512,8,FALSE)),0,VLOOKUP($B355&amp;$N355,'5 этап'!$A$13:$I$512,8,FALSE))</f>
        <v>0</v>
      </c>
      <c r="K355" s="32">
        <f>IF(ISERROR(VLOOKUP($B355&amp;$N355,'6 этап'!$A$13:$I$512,8,FALSE)),0,VLOOKUP($B355&amp;$N355,'6 этап'!$A$13:$I$512,8,FALSE))</f>
        <v>0</v>
      </c>
      <c r="L355" s="32">
        <f>IF(ISERROR(VLOOKUP($B355&amp;$N355,'7 этап'!$A$13:$I$466,8,FALSE)),0,VLOOKUP($B355&amp;$N355,'7 этап'!$A$13:$I$466,8,FALSE))</f>
        <v>0</v>
      </c>
      <c r="M355" s="12">
        <f>LARGE(F355:K355,1)+LARGE(F355:K355,2)+LARGE(F355:K355,3)+LARGE(F355:K355,4)+L355</f>
        <v>111.2</v>
      </c>
      <c r="N355" s="14" t="s">
        <v>970</v>
      </c>
    </row>
    <row r="356" spans="1:14" x14ac:dyDescent="0.3">
      <c r="A356" s="35">
        <v>44</v>
      </c>
      <c r="B356" s="4" t="s">
        <v>923</v>
      </c>
      <c r="C356" s="4" t="s">
        <v>35</v>
      </c>
      <c r="D356" s="4">
        <v>2013</v>
      </c>
      <c r="E356" s="8">
        <f>COUNTIF(F356:L356,"&gt;0")</f>
        <v>1</v>
      </c>
      <c r="F356" s="32">
        <f>IF(ISERROR(VLOOKUP($B356&amp;$N356,'1 этап'!$A$13:$I$512,8,FALSE)),0,VLOOKUP($B356&amp;$N356,'1 этап'!$A$13:$I$512,8,FALSE))</f>
        <v>0</v>
      </c>
      <c r="G356" s="32">
        <f>IF(ISERROR(VLOOKUP($B356&amp;$N356,'2 этап'!$A$13:$I$512,8,FALSE)),0,VLOOKUP($B356&amp;$N356,'2 этап'!$A$13:$I$512,8,FALSE))</f>
        <v>0</v>
      </c>
      <c r="H356" s="32">
        <f>IF(ISERROR(VLOOKUP($B356&amp;$N356,'3 этап'!$A$13:$I$512,8,FALSE)),0,VLOOKUP($B356&amp;$N356,'3 этап'!$A$13:$I$512,8,FALSE))</f>
        <v>0</v>
      </c>
      <c r="I356" s="32">
        <f>IF(ISERROR(VLOOKUP($B356&amp;$N356,'4 этап'!$A$13:$I$512,8,FALSE)),0,VLOOKUP($B356&amp;$N356,'4 этап'!$A$13:$I$512,8,FALSE))</f>
        <v>0</v>
      </c>
      <c r="J356" s="32">
        <f>IF(ISERROR(VLOOKUP($B356&amp;$N356,'5 этап'!$A$13:$I$512,8,FALSE)),0,VLOOKUP($B356&amp;$N356,'5 этап'!$A$13:$I$512,8,FALSE))</f>
        <v>0</v>
      </c>
      <c r="K356" s="32">
        <f>IF(ISERROR(VLOOKUP($B356&amp;$N356,'6 этап'!$A$13:$I$512,8,FALSE)),0,VLOOKUP($B356&amp;$N356,'6 этап'!$A$13:$I$512,8,FALSE))</f>
        <v>106.8</v>
      </c>
      <c r="L356" s="32">
        <f>IF(ISERROR(VLOOKUP($B356&amp;$N356,'7 этап'!$A$13:$I$466,8,FALSE)),0,VLOOKUP($B356&amp;$N356,'7 этап'!$A$13:$I$466,8,FALSE))</f>
        <v>0</v>
      </c>
      <c r="M356" s="12">
        <f>LARGE(F356:K356,1)+LARGE(F356:K356,2)+LARGE(F356:K356,3)+LARGE(F356:K356,4)+L356</f>
        <v>106.8</v>
      </c>
      <c r="N356" s="14" t="s">
        <v>970</v>
      </c>
    </row>
    <row r="357" spans="1:14" x14ac:dyDescent="0.3">
      <c r="A357" s="35">
        <v>45</v>
      </c>
      <c r="B357" s="4" t="s">
        <v>203</v>
      </c>
      <c r="C357" s="4" t="s">
        <v>44</v>
      </c>
      <c r="D357" s="4">
        <v>2012</v>
      </c>
      <c r="E357" s="8">
        <f>COUNTIF(F357:L357,"&gt;0")</f>
        <v>1</v>
      </c>
      <c r="F357" s="32">
        <f>IF(ISERROR(VLOOKUP($B357&amp;$N357,'1 этап'!$A$13:$I$512,8,FALSE)),0,VLOOKUP($B357&amp;$N357,'1 этап'!$A$13:$I$512,8,FALSE))</f>
        <v>0</v>
      </c>
      <c r="G357" s="32">
        <f>IF(ISERROR(VLOOKUP($B357&amp;$N357,'2 этап'!$A$13:$I$512,8,FALSE)),0,VLOOKUP($B357&amp;$N357,'2 этап'!$A$13:$I$512,8,FALSE))</f>
        <v>104.2</v>
      </c>
      <c r="H357" s="32">
        <f>IF(ISERROR(VLOOKUP($B357&amp;$N357,'3 этап'!$A$13:$I$512,8,FALSE)),0,VLOOKUP($B357&amp;$N357,'3 этап'!$A$13:$I$512,8,FALSE))</f>
        <v>0</v>
      </c>
      <c r="I357" s="32">
        <f>IF(ISERROR(VLOOKUP($B357&amp;$N357,'4 этап'!$A$13:$I$512,8,FALSE)),0,VLOOKUP($B357&amp;$N357,'4 этап'!$A$13:$I$512,8,FALSE))</f>
        <v>0</v>
      </c>
      <c r="J357" s="32">
        <f>IF(ISERROR(VLOOKUP($B357&amp;$N357,'5 этап'!$A$13:$I$512,8,FALSE)),0,VLOOKUP($B357&amp;$N357,'5 этап'!$A$13:$I$512,8,FALSE))</f>
        <v>0</v>
      </c>
      <c r="K357" s="32">
        <f>IF(ISERROR(VLOOKUP($B357&amp;$N357,'6 этап'!$A$13:$I$512,8,FALSE)),0,VLOOKUP($B357&amp;$N357,'6 этап'!$A$13:$I$512,8,FALSE))</f>
        <v>0</v>
      </c>
      <c r="L357" s="32">
        <f>IF(ISERROR(VLOOKUP($B357&amp;$N357,'7 этап'!$A$13:$I$466,8,FALSE)),0,VLOOKUP($B357&amp;$N357,'7 этап'!$A$13:$I$466,8,FALSE))</f>
        <v>0</v>
      </c>
      <c r="M357" s="12">
        <f>LARGE(F357:K357,1)+LARGE(F357:K357,2)+LARGE(F357:K357,3)+LARGE(F357:K357,4)+L357</f>
        <v>104.2</v>
      </c>
      <c r="N357" s="14" t="s">
        <v>970</v>
      </c>
    </row>
    <row r="358" spans="1:14" x14ac:dyDescent="0.3">
      <c r="A358" s="35">
        <v>46</v>
      </c>
      <c r="B358" s="4" t="s">
        <v>679</v>
      </c>
      <c r="C358" s="4" t="s">
        <v>48</v>
      </c>
      <c r="D358" s="4">
        <v>2012</v>
      </c>
      <c r="E358" s="8">
        <f>COUNTIF(F358:L358,"&gt;0")</f>
        <v>2</v>
      </c>
      <c r="F358" s="32">
        <f>IF(ISERROR(VLOOKUP($B358&amp;$N358,'1 этап'!$A$13:$I$512,8,FALSE)),0,VLOOKUP($B358&amp;$N358,'1 этап'!$A$13:$I$512,8,FALSE))</f>
        <v>0</v>
      </c>
      <c r="G358" s="32">
        <f>IF(ISERROR(VLOOKUP($B358&amp;$N358,'2 этап'!$A$13:$I$512,8,FALSE)),0,VLOOKUP($B358&amp;$N358,'2 этап'!$A$13:$I$512,8,FALSE))</f>
        <v>0</v>
      </c>
      <c r="H358" s="32">
        <f>IF(ISERROR(VLOOKUP($B358&amp;$N358,'3 этап'!$A$13:$I$512,8,FALSE)),0,VLOOKUP($B358&amp;$N358,'3 этап'!$A$13:$I$512,8,FALSE))</f>
        <v>1</v>
      </c>
      <c r="I358" s="32">
        <f>IF(ISERROR(VLOOKUP($B358&amp;$N358,'4 этап'!$A$13:$I$512,8,FALSE)),0,VLOOKUP($B358&amp;$N358,'4 этап'!$A$13:$I$512,8,FALSE))</f>
        <v>102</v>
      </c>
      <c r="J358" s="32">
        <f>IF(ISERROR(VLOOKUP($B358&amp;$N358,'5 этап'!$A$13:$I$512,8,FALSE)),0,VLOOKUP($B358&amp;$N358,'5 этап'!$A$13:$I$512,8,FALSE))</f>
        <v>0</v>
      </c>
      <c r="K358" s="32">
        <f>IF(ISERROR(VLOOKUP($B358&amp;$N358,'6 этап'!$A$13:$I$512,8,FALSE)),0,VLOOKUP($B358&amp;$N358,'6 этап'!$A$13:$I$512,8,FALSE))</f>
        <v>0</v>
      </c>
      <c r="L358" s="32">
        <f>IF(ISERROR(VLOOKUP($B358&amp;$N358,'7 этап'!$A$13:$I$466,8,FALSE)),0,VLOOKUP($B358&amp;$N358,'7 этап'!$A$13:$I$466,8,FALSE))</f>
        <v>0</v>
      </c>
      <c r="M358" s="12">
        <f>LARGE(F358:K358,1)+LARGE(F358:K358,2)+LARGE(F358:K358,3)+LARGE(F358:K358,4)+L358</f>
        <v>103</v>
      </c>
      <c r="N358" s="14" t="s">
        <v>970</v>
      </c>
    </row>
    <row r="359" spans="1:14" x14ac:dyDescent="0.3">
      <c r="A359" s="35">
        <v>47</v>
      </c>
      <c r="B359" s="4" t="s">
        <v>828</v>
      </c>
      <c r="C359" s="4" t="s">
        <v>94</v>
      </c>
      <c r="D359" s="4">
        <v>2014</v>
      </c>
      <c r="E359" s="8">
        <f>COUNTIF(F359:L359,"&gt;0")</f>
        <v>2</v>
      </c>
      <c r="F359" s="32">
        <f>IF(ISERROR(VLOOKUP($B359&amp;$N359,'1 этап'!$A$13:$I$512,8,FALSE)),0,VLOOKUP($B359&amp;$N359,'1 этап'!$A$13:$I$512,8,FALSE))</f>
        <v>0</v>
      </c>
      <c r="G359" s="32">
        <f>IF(ISERROR(VLOOKUP($B359&amp;$N359,'2 этап'!$A$13:$I$512,8,FALSE)),0,VLOOKUP($B359&amp;$N359,'2 этап'!$A$13:$I$512,8,FALSE))</f>
        <v>0</v>
      </c>
      <c r="H359" s="32">
        <f>IF(ISERROR(VLOOKUP($B359&amp;$N359,'3 этап'!$A$13:$I$512,8,FALSE)),0,VLOOKUP($B359&amp;$N359,'3 этап'!$A$13:$I$512,8,FALSE))</f>
        <v>0</v>
      </c>
      <c r="I359" s="32">
        <f>IF(ISERROR(VLOOKUP($B359&amp;$N359,'4 этап'!$A$13:$I$512,8,FALSE)),0,VLOOKUP($B359&amp;$N359,'4 этап'!$A$13:$I$512,8,FALSE))</f>
        <v>0</v>
      </c>
      <c r="J359" s="32">
        <f>IF(ISERROR(VLOOKUP($B359&amp;$N359,'5 этап'!$A$13:$I$512,8,FALSE)),0,VLOOKUP($B359&amp;$N359,'5 этап'!$A$13:$I$512,8,FALSE))</f>
        <v>99.2</v>
      </c>
      <c r="K359" s="32">
        <f>IF(ISERROR(VLOOKUP($B359&amp;$N359,'6 этап'!$A$13:$I$512,8,FALSE)),0,VLOOKUP($B359&amp;$N359,'6 этап'!$A$13:$I$512,8,FALSE))</f>
        <v>0</v>
      </c>
      <c r="L359" s="32">
        <f>IF(ISERROR(VLOOKUP($B359&amp;$N359,'7 этап'!$A$13:$I$466,8,FALSE)),0,VLOOKUP($B359&amp;$N359,'7 этап'!$A$13:$I$466,8,FALSE))</f>
        <v>1</v>
      </c>
      <c r="M359" s="12">
        <f>LARGE(F359:K359,1)+LARGE(F359:K359,2)+LARGE(F359:K359,3)+LARGE(F359:K359,4)+L359</f>
        <v>100.2</v>
      </c>
      <c r="N359" s="14" t="s">
        <v>970</v>
      </c>
    </row>
    <row r="360" spans="1:14" x14ac:dyDescent="0.3">
      <c r="A360" s="35">
        <v>48</v>
      </c>
      <c r="B360" s="4" t="s">
        <v>218</v>
      </c>
      <c r="C360" s="4" t="s">
        <v>48</v>
      </c>
      <c r="D360" s="4">
        <v>2013</v>
      </c>
      <c r="E360" s="8">
        <f>COUNTIF(F360:L360,"&gt;0")</f>
        <v>5</v>
      </c>
      <c r="F360" s="32">
        <f>IF(ISERROR(VLOOKUP($B360&amp;$N360,'1 этап'!$A$13:$I$512,8,FALSE)),0,VLOOKUP($B360&amp;$N360,'1 этап'!$A$13:$I$512,8,FALSE))</f>
        <v>1</v>
      </c>
      <c r="G360" s="32">
        <f>IF(ISERROR(VLOOKUP($B360&amp;$N360,'2 этап'!$A$13:$I$512,8,FALSE)),0,VLOOKUP($B360&amp;$N360,'2 этап'!$A$13:$I$512,8,FALSE))</f>
        <v>2</v>
      </c>
      <c r="H360" s="32">
        <f>IF(ISERROR(VLOOKUP($B360&amp;$N360,'3 этап'!$A$13:$I$512,8,FALSE)),0,VLOOKUP($B360&amp;$N360,'3 этап'!$A$13:$I$512,8,FALSE))</f>
        <v>1</v>
      </c>
      <c r="I360" s="32">
        <f>IF(ISERROR(VLOOKUP($B360&amp;$N360,'4 этап'!$A$13:$I$512,8,FALSE)),0,VLOOKUP($B360&amp;$N360,'4 этап'!$A$13:$I$512,8,FALSE))</f>
        <v>91.2</v>
      </c>
      <c r="J360" s="32">
        <f>IF(ISERROR(VLOOKUP($B360&amp;$N360,'5 этап'!$A$13:$I$512,8,FALSE)),0,VLOOKUP($B360&amp;$N360,'5 этап'!$A$13:$I$512,8,FALSE))</f>
        <v>0</v>
      </c>
      <c r="K360" s="32">
        <f>IF(ISERROR(VLOOKUP($B360&amp;$N360,'6 этап'!$A$13:$I$512,8,FALSE)),0,VLOOKUP($B360&amp;$N360,'6 этап'!$A$13:$I$512,8,FALSE))</f>
        <v>0</v>
      </c>
      <c r="L360" s="32">
        <f>IF(ISERROR(VLOOKUP($B360&amp;$N360,'7 этап'!$A$13:$I$466,8,FALSE)),0,VLOOKUP($B360&amp;$N360,'7 этап'!$A$13:$I$466,8,FALSE))</f>
        <v>3.8</v>
      </c>
      <c r="M360" s="12">
        <f>LARGE(F360:K360,1)+LARGE(F360:K360,2)+LARGE(F360:K360,3)+LARGE(F360:K360,4)+L360</f>
        <v>99</v>
      </c>
      <c r="N360" s="14" t="s">
        <v>970</v>
      </c>
    </row>
    <row r="361" spans="1:14" x14ac:dyDescent="0.3">
      <c r="A361" s="35">
        <v>49</v>
      </c>
      <c r="B361" s="4" t="s">
        <v>537</v>
      </c>
      <c r="C361" s="4" t="s">
        <v>44</v>
      </c>
      <c r="D361" s="4">
        <v>2012</v>
      </c>
      <c r="E361" s="8">
        <f>COUNTIF(F361:L361,"&gt;0")</f>
        <v>2</v>
      </c>
      <c r="F361" s="32">
        <f>IF(ISERROR(VLOOKUP($B361&amp;$N361,'1 этап'!$A$13:$I$512,8,FALSE)),0,VLOOKUP($B361&amp;$N361,'1 этап'!$A$13:$I$512,8,FALSE))</f>
        <v>0</v>
      </c>
      <c r="G361" s="32">
        <f>IF(ISERROR(VLOOKUP($B361&amp;$N361,'2 этап'!$A$13:$I$512,8,FALSE)),0,VLOOKUP($B361&amp;$N361,'2 этап'!$A$13:$I$512,8,FALSE))</f>
        <v>0</v>
      </c>
      <c r="H361" s="32">
        <f>IF(ISERROR(VLOOKUP($B361&amp;$N361,'3 этап'!$A$13:$I$512,8,FALSE)),0,VLOOKUP($B361&amp;$N361,'3 этап'!$A$13:$I$512,8,FALSE))</f>
        <v>0.01</v>
      </c>
      <c r="I361" s="32">
        <f>IF(ISERROR(VLOOKUP($B361&amp;$N361,'4 этап'!$A$13:$I$512,8,FALSE)),0,VLOOKUP($B361&amp;$N361,'4 этап'!$A$13:$I$512,8,FALSE))</f>
        <v>0</v>
      </c>
      <c r="J361" s="32">
        <f>IF(ISERROR(VLOOKUP($B361&amp;$N361,'5 этап'!$A$13:$I$512,8,FALSE)),0,VLOOKUP($B361&amp;$N361,'5 этап'!$A$13:$I$512,8,FALSE))</f>
        <v>0</v>
      </c>
      <c r="K361" s="32">
        <f>IF(ISERROR(VLOOKUP($B361&amp;$N361,'6 этап'!$A$13:$I$512,8,FALSE)),0,VLOOKUP($B361&amp;$N361,'6 этап'!$A$13:$I$512,8,FALSE))</f>
        <v>0</v>
      </c>
      <c r="L361" s="32">
        <f>IF(ISERROR(VLOOKUP($B361&amp;$N361,'7 этап'!$A$13:$I$466,8,FALSE)),0,VLOOKUP($B361&amp;$N361,'7 этап'!$A$13:$I$466,8,FALSE))</f>
        <v>87.7</v>
      </c>
      <c r="M361" s="12">
        <f>LARGE(F361:K361,1)+LARGE(F361:K361,2)+LARGE(F361:K361,3)+LARGE(F361:K361,4)+L361</f>
        <v>87.710000000000008</v>
      </c>
      <c r="N361" s="14" t="s">
        <v>970</v>
      </c>
    </row>
    <row r="362" spans="1:14" x14ac:dyDescent="0.3">
      <c r="A362" s="35">
        <v>50</v>
      </c>
      <c r="B362" s="4" t="s">
        <v>678</v>
      </c>
      <c r="C362" s="4" t="s">
        <v>98</v>
      </c>
      <c r="D362" s="4">
        <v>2012</v>
      </c>
      <c r="E362" s="8">
        <f>COUNTIF(F362:L362,"&gt;0")</f>
        <v>2</v>
      </c>
      <c r="F362" s="32">
        <f>IF(ISERROR(VLOOKUP($B362&amp;$N362,'1 этап'!$A$13:$I$512,8,FALSE)),0,VLOOKUP($B362&amp;$N362,'1 этап'!$A$13:$I$512,8,FALSE))</f>
        <v>0</v>
      </c>
      <c r="G362" s="32">
        <f>IF(ISERROR(VLOOKUP($B362&amp;$N362,'2 этап'!$A$13:$I$512,8,FALSE)),0,VLOOKUP($B362&amp;$N362,'2 этап'!$A$13:$I$512,8,FALSE))</f>
        <v>0</v>
      </c>
      <c r="H362" s="32">
        <f>IF(ISERROR(VLOOKUP($B362&amp;$N362,'3 этап'!$A$13:$I$512,8,FALSE)),0,VLOOKUP($B362&amp;$N362,'3 этап'!$A$13:$I$512,8,FALSE))</f>
        <v>83.2</v>
      </c>
      <c r="I362" s="32">
        <f>IF(ISERROR(VLOOKUP($B362&amp;$N362,'4 этап'!$A$13:$I$512,8,FALSE)),0,VLOOKUP($B362&amp;$N362,'4 этап'!$A$13:$I$512,8,FALSE))</f>
        <v>0</v>
      </c>
      <c r="J362" s="32">
        <f>IF(ISERROR(VLOOKUP($B362&amp;$N362,'5 этап'!$A$13:$I$512,8,FALSE)),0,VLOOKUP($B362&amp;$N362,'5 этап'!$A$13:$I$512,8,FALSE))</f>
        <v>1</v>
      </c>
      <c r="K362" s="32">
        <f>IF(ISERROR(VLOOKUP($B362&amp;$N362,'6 этап'!$A$13:$I$512,8,FALSE)),0,VLOOKUP($B362&amp;$N362,'6 этап'!$A$13:$I$512,8,FALSE))</f>
        <v>0</v>
      </c>
      <c r="L362" s="32">
        <f>IF(ISERROR(VLOOKUP($B362&amp;$N362,'7 этап'!$A$13:$I$466,8,FALSE)),0,VLOOKUP($B362&amp;$N362,'7 этап'!$A$13:$I$466,8,FALSE))</f>
        <v>0</v>
      </c>
      <c r="M362" s="12">
        <f>LARGE(F362:K362,1)+LARGE(F362:K362,2)+LARGE(F362:K362,3)+LARGE(F362:K362,4)+L362</f>
        <v>84.2</v>
      </c>
      <c r="N362" s="14" t="s">
        <v>970</v>
      </c>
    </row>
    <row r="363" spans="1:14" x14ac:dyDescent="0.3">
      <c r="A363" s="35">
        <v>84</v>
      </c>
      <c r="B363" s="4" t="s">
        <v>928</v>
      </c>
      <c r="C363" s="4" t="s">
        <v>98</v>
      </c>
      <c r="D363" s="4">
        <v>2012</v>
      </c>
      <c r="E363" s="8">
        <f>COUNTIF(F363:L363,"&gt;0")</f>
        <v>2</v>
      </c>
      <c r="F363" s="32">
        <f>IF(ISERROR(VLOOKUP($B363&amp;$N363,'1 этап'!$A$13:$I$512,8,FALSE)),0,VLOOKUP($B363&amp;$N363,'1 этап'!$A$13:$I$512,8,FALSE))</f>
        <v>0</v>
      </c>
      <c r="G363" s="32">
        <f>IF(ISERROR(VLOOKUP($B363&amp;$N363,'2 этап'!$A$13:$I$512,8,FALSE)),0,VLOOKUP($B363&amp;$N363,'2 этап'!$A$13:$I$512,8,FALSE))</f>
        <v>0</v>
      </c>
      <c r="H363" s="32">
        <f>IF(ISERROR(VLOOKUP($B363&amp;$N363,'3 этап'!$A$13:$I$512,8,FALSE)),0,VLOOKUP($B363&amp;$N363,'3 этап'!$A$13:$I$512,8,FALSE))</f>
        <v>0</v>
      </c>
      <c r="I363" s="32">
        <f>IF(ISERROR(VLOOKUP($B363&amp;$N363,'4 этап'!$A$13:$I$512,8,FALSE)),0,VLOOKUP($B363&amp;$N363,'4 этап'!$A$13:$I$512,8,FALSE))</f>
        <v>0</v>
      </c>
      <c r="J363" s="32">
        <f>IF(ISERROR(VLOOKUP($B363&amp;$N363,'5 этап'!$A$13:$I$512,8,FALSE)),0,VLOOKUP($B363&amp;$N363,'5 этап'!$A$13:$I$512,8,FALSE))</f>
        <v>0</v>
      </c>
      <c r="K363" s="32">
        <f>IF(ISERROR(VLOOKUP($B363&amp;$N363,'6 этап'!$A$13:$I$512,8,FALSE)),0,VLOOKUP($B363&amp;$N363,'6 этап'!$A$13:$I$512,8,FALSE))</f>
        <v>0.01</v>
      </c>
      <c r="L363" s="32">
        <f>IF(ISERROR(VLOOKUP($B363&amp;$N363,'7 этап'!$A$13:$I$466,8,FALSE)),0,VLOOKUP($B363&amp;$N363,'7 этап'!$A$13:$I$466,8,FALSE))</f>
        <v>80</v>
      </c>
      <c r="M363" s="12">
        <f>LARGE(F363:K363,1)+LARGE(F363:K363,2)+LARGE(F363:K363,3)+LARGE(F363:K363,4)+L363</f>
        <v>80.010000000000005</v>
      </c>
      <c r="N363" s="14" t="s">
        <v>970</v>
      </c>
    </row>
    <row r="364" spans="1:14" x14ac:dyDescent="0.3">
      <c r="A364" s="35">
        <v>51</v>
      </c>
      <c r="B364" s="4" t="s">
        <v>205</v>
      </c>
      <c r="C364" s="4" t="s">
        <v>58</v>
      </c>
      <c r="D364" s="4">
        <v>2013</v>
      </c>
      <c r="E364" s="8">
        <f>COUNTIF(F364:L364,"&gt;0")</f>
        <v>2</v>
      </c>
      <c r="F364" s="32">
        <f>IF(ISERROR(VLOOKUP($B364&amp;$N364,'1 этап'!$A$13:$I$512,8,FALSE)),0,VLOOKUP($B364&amp;$N364,'1 этап'!$A$13:$I$512,8,FALSE))</f>
        <v>0</v>
      </c>
      <c r="G364" s="32">
        <f>IF(ISERROR(VLOOKUP($B364&amp;$N364,'2 этап'!$A$13:$I$512,8,FALSE)),0,VLOOKUP($B364&amp;$N364,'2 этап'!$A$13:$I$512,8,FALSE))</f>
        <v>76</v>
      </c>
      <c r="H364" s="32">
        <f>IF(ISERROR(VLOOKUP($B364&amp;$N364,'3 этап'!$A$13:$I$512,8,FALSE)),0,VLOOKUP($B364&amp;$N364,'3 этап'!$A$13:$I$512,8,FALSE))</f>
        <v>0.01</v>
      </c>
      <c r="I364" s="32">
        <f>IF(ISERROR(VLOOKUP($B364&amp;$N364,'4 этап'!$A$13:$I$512,8,FALSE)),0,VLOOKUP($B364&amp;$N364,'4 этап'!$A$13:$I$512,8,FALSE))</f>
        <v>0</v>
      </c>
      <c r="J364" s="32">
        <f>IF(ISERROR(VLOOKUP($B364&amp;$N364,'5 этап'!$A$13:$I$512,8,FALSE)),0,VLOOKUP($B364&amp;$N364,'5 этап'!$A$13:$I$512,8,FALSE))</f>
        <v>0</v>
      </c>
      <c r="K364" s="32">
        <f>IF(ISERROR(VLOOKUP($B364&amp;$N364,'6 этап'!$A$13:$I$512,8,FALSE)),0,VLOOKUP($B364&amp;$N364,'6 этап'!$A$13:$I$512,8,FALSE))</f>
        <v>0</v>
      </c>
      <c r="L364" s="32">
        <f>IF(ISERROR(VLOOKUP($B364&amp;$N364,'7 этап'!$A$13:$I$466,8,FALSE)),0,VLOOKUP($B364&amp;$N364,'7 этап'!$A$13:$I$466,8,FALSE))</f>
        <v>0</v>
      </c>
      <c r="M364" s="12">
        <f>LARGE(F364:K364,1)+LARGE(F364:K364,2)+LARGE(F364:K364,3)+LARGE(F364:K364,4)+L364</f>
        <v>76.010000000000005</v>
      </c>
      <c r="N364" s="14" t="s">
        <v>970</v>
      </c>
    </row>
    <row r="365" spans="1:14" x14ac:dyDescent="0.3">
      <c r="A365" s="35">
        <v>52</v>
      </c>
      <c r="B365" s="4" t="s">
        <v>744</v>
      </c>
      <c r="C365" s="4" t="s">
        <v>83</v>
      </c>
      <c r="D365" s="4">
        <v>2012</v>
      </c>
      <c r="E365" s="8">
        <f>COUNTIF(F365:L365,"&gt;0")</f>
        <v>1</v>
      </c>
      <c r="F365" s="32">
        <f>IF(ISERROR(VLOOKUP($B365&amp;$N365,'1 этап'!$A$13:$I$512,8,FALSE)),0,VLOOKUP($B365&amp;$N365,'1 этап'!$A$13:$I$512,8,FALSE))</f>
        <v>0</v>
      </c>
      <c r="G365" s="32">
        <f>IF(ISERROR(VLOOKUP($B365&amp;$N365,'2 этап'!$A$13:$I$512,8,FALSE)),0,VLOOKUP($B365&amp;$N365,'2 этап'!$A$13:$I$512,8,FALSE))</f>
        <v>0</v>
      </c>
      <c r="H365" s="32">
        <f>IF(ISERROR(VLOOKUP($B365&amp;$N365,'3 этап'!$A$13:$I$512,8,FALSE)),0,VLOOKUP($B365&amp;$N365,'3 этап'!$A$13:$I$512,8,FALSE))</f>
        <v>0</v>
      </c>
      <c r="I365" s="32">
        <f>IF(ISERROR(VLOOKUP($B365&amp;$N365,'4 этап'!$A$13:$I$512,8,FALSE)),0,VLOOKUP($B365&amp;$N365,'4 этап'!$A$13:$I$512,8,FALSE))</f>
        <v>74.900000000000006</v>
      </c>
      <c r="J365" s="32">
        <f>IF(ISERROR(VLOOKUP($B365&amp;$N365,'5 этап'!$A$13:$I$512,8,FALSE)),0,VLOOKUP($B365&amp;$N365,'5 этап'!$A$13:$I$512,8,FALSE))</f>
        <v>0</v>
      </c>
      <c r="K365" s="32">
        <f>IF(ISERROR(VLOOKUP($B365&amp;$N365,'6 этап'!$A$13:$I$512,8,FALSE)),0,VLOOKUP($B365&amp;$N365,'6 этап'!$A$13:$I$512,8,FALSE))</f>
        <v>0</v>
      </c>
      <c r="L365" s="32">
        <f>IF(ISERROR(VLOOKUP($B365&amp;$N365,'7 этап'!$A$13:$I$466,8,FALSE)),0,VLOOKUP($B365&amp;$N365,'7 этап'!$A$13:$I$466,8,FALSE))</f>
        <v>0</v>
      </c>
      <c r="M365" s="12">
        <f>LARGE(F365:K365,1)+LARGE(F365:K365,2)+LARGE(F365:K365,3)+LARGE(F365:K365,4)+L365</f>
        <v>74.900000000000006</v>
      </c>
      <c r="N365" s="14" t="s">
        <v>970</v>
      </c>
    </row>
    <row r="366" spans="1:14" x14ac:dyDescent="0.3">
      <c r="A366" s="35">
        <v>53</v>
      </c>
      <c r="B366" s="4" t="s">
        <v>926</v>
      </c>
      <c r="C366" s="4" t="s">
        <v>35</v>
      </c>
      <c r="D366" s="4">
        <v>2012</v>
      </c>
      <c r="E366" s="8">
        <f>COUNTIF(F366:L366,"&gt;0")</f>
        <v>2</v>
      </c>
      <c r="F366" s="32">
        <f>IF(ISERROR(VLOOKUP($B366&amp;$N366,'1 этап'!$A$13:$I$512,8,FALSE)),0,VLOOKUP($B366&amp;$N366,'1 этап'!$A$13:$I$512,8,FALSE))</f>
        <v>0</v>
      </c>
      <c r="G366" s="32">
        <f>IF(ISERROR(VLOOKUP($B366&amp;$N366,'2 этап'!$A$13:$I$512,8,FALSE)),0,VLOOKUP($B366&amp;$N366,'2 этап'!$A$13:$I$512,8,FALSE))</f>
        <v>0</v>
      </c>
      <c r="H366" s="32">
        <f>IF(ISERROR(VLOOKUP($B366&amp;$N366,'3 этап'!$A$13:$I$512,8,FALSE)),0,VLOOKUP($B366&amp;$N366,'3 этап'!$A$13:$I$512,8,FALSE))</f>
        <v>0</v>
      </c>
      <c r="I366" s="32">
        <f>IF(ISERROR(VLOOKUP($B366&amp;$N366,'4 этап'!$A$13:$I$512,8,FALSE)),0,VLOOKUP($B366&amp;$N366,'4 этап'!$A$13:$I$512,8,FALSE))</f>
        <v>0</v>
      </c>
      <c r="J366" s="32">
        <f>IF(ISERROR(VLOOKUP($B366&amp;$N366,'5 этап'!$A$13:$I$512,8,FALSE)),0,VLOOKUP($B366&amp;$N366,'5 этап'!$A$13:$I$512,8,FALSE))</f>
        <v>0</v>
      </c>
      <c r="K366" s="32">
        <f>IF(ISERROR(VLOOKUP($B366&amp;$N366,'6 этап'!$A$13:$I$512,8,FALSE)),0,VLOOKUP($B366&amp;$N366,'6 этап'!$A$13:$I$512,8,FALSE))</f>
        <v>1</v>
      </c>
      <c r="L366" s="32">
        <f>IF(ISERROR(VLOOKUP($B366&amp;$N366,'7 этап'!$A$13:$I$466,8,FALSE)),0,VLOOKUP($B366&amp;$N366,'7 этап'!$A$13:$I$466,8,FALSE))</f>
        <v>70.5</v>
      </c>
      <c r="M366" s="12">
        <f>LARGE(F366:K366,1)+LARGE(F366:K366,2)+LARGE(F366:K366,3)+LARGE(F366:K366,4)+L366</f>
        <v>71.5</v>
      </c>
      <c r="N366" s="14" t="s">
        <v>970</v>
      </c>
    </row>
    <row r="367" spans="1:14" x14ac:dyDescent="0.3">
      <c r="A367" s="35">
        <v>54</v>
      </c>
      <c r="B367" s="4" t="s">
        <v>222</v>
      </c>
      <c r="C367" s="4" t="s">
        <v>48</v>
      </c>
      <c r="D367" s="4">
        <v>2014</v>
      </c>
      <c r="E367" s="8">
        <f>COUNTIF(F367:L367,"&gt;0")</f>
        <v>2</v>
      </c>
      <c r="F367" s="32">
        <f>IF(ISERROR(VLOOKUP($B367&amp;$N367,'1 этап'!$A$13:$I$512,8,FALSE)),0,VLOOKUP($B367&amp;$N367,'1 этап'!$A$13:$I$512,8,FALSE))</f>
        <v>0</v>
      </c>
      <c r="G367" s="32">
        <f>IF(ISERROR(VLOOKUP($B367&amp;$N367,'2 этап'!$A$13:$I$512,8,FALSE)),0,VLOOKUP($B367&amp;$N367,'2 этап'!$A$13:$I$512,8,FALSE))</f>
        <v>0.01</v>
      </c>
      <c r="H367" s="32">
        <f>IF(ISERROR(VLOOKUP($B367&amp;$N367,'3 этап'!$A$13:$I$512,8,FALSE)),0,VLOOKUP($B367&amp;$N367,'3 этап'!$A$13:$I$512,8,FALSE))</f>
        <v>0</v>
      </c>
      <c r="I367" s="32">
        <f>IF(ISERROR(VLOOKUP($B367&amp;$N367,'4 этап'!$A$13:$I$512,8,FALSE)),0,VLOOKUP($B367&amp;$N367,'4 этап'!$A$13:$I$512,8,FALSE))</f>
        <v>0</v>
      </c>
      <c r="J367" s="32">
        <f>IF(ISERROR(VLOOKUP($B367&amp;$N367,'5 этап'!$A$13:$I$512,8,FALSE)),0,VLOOKUP($B367&amp;$N367,'5 этап'!$A$13:$I$512,8,FALSE))</f>
        <v>0</v>
      </c>
      <c r="K367" s="32">
        <f>IF(ISERROR(VLOOKUP($B367&amp;$N367,'6 этап'!$A$13:$I$512,8,FALSE)),0,VLOOKUP($B367&amp;$N367,'6 этап'!$A$13:$I$512,8,FALSE))</f>
        <v>0</v>
      </c>
      <c r="L367" s="32">
        <f>IF(ISERROR(VLOOKUP($B367&amp;$N367,'7 этап'!$A$13:$I$466,8,FALSE)),0,VLOOKUP($B367&amp;$N367,'7 этап'!$A$13:$I$466,8,FALSE))</f>
        <v>66.400000000000006</v>
      </c>
      <c r="M367" s="12">
        <f>LARGE(F367:K367,1)+LARGE(F367:K367,2)+LARGE(F367:K367,3)+LARGE(F367:K367,4)+L367</f>
        <v>66.410000000000011</v>
      </c>
      <c r="N367" s="14" t="s">
        <v>970</v>
      </c>
    </row>
    <row r="368" spans="1:14" x14ac:dyDescent="0.3">
      <c r="A368" s="35">
        <v>55</v>
      </c>
      <c r="B368" s="4" t="s">
        <v>209</v>
      </c>
      <c r="C368" s="4" t="s">
        <v>83</v>
      </c>
      <c r="D368" s="4">
        <v>2012</v>
      </c>
      <c r="E368" s="8">
        <f>COUNTIF(F368:L368,"&gt;0")</f>
        <v>3</v>
      </c>
      <c r="F368" s="32">
        <f>IF(ISERROR(VLOOKUP($B368&amp;$N368,'1 этап'!$A$13:$I$512,8,FALSE)),0,VLOOKUP($B368&amp;$N368,'1 этап'!$A$13:$I$512,8,FALSE))</f>
        <v>0</v>
      </c>
      <c r="G368" s="32">
        <f>IF(ISERROR(VLOOKUP($B368&amp;$N368,'2 этап'!$A$13:$I$512,8,FALSE)),0,VLOOKUP($B368&amp;$N368,'2 этап'!$A$13:$I$512,8,FALSE))</f>
        <v>62.6</v>
      </c>
      <c r="H368" s="32">
        <f>IF(ISERROR(VLOOKUP($B368&amp;$N368,'3 этап'!$A$13:$I$512,8,FALSE)),0,VLOOKUP($B368&amp;$N368,'3 этап'!$A$13:$I$512,8,FALSE))</f>
        <v>1</v>
      </c>
      <c r="I368" s="32">
        <f>IF(ISERROR(VLOOKUP($B368&amp;$N368,'4 этап'!$A$13:$I$512,8,FALSE)),0,VLOOKUP($B368&amp;$N368,'4 этап'!$A$13:$I$512,8,FALSE))</f>
        <v>0</v>
      </c>
      <c r="J368" s="32">
        <f>IF(ISERROR(VLOOKUP($B368&amp;$N368,'5 этап'!$A$13:$I$512,8,FALSE)),0,VLOOKUP($B368&amp;$N368,'5 этап'!$A$13:$I$512,8,FALSE))</f>
        <v>0.01</v>
      </c>
      <c r="K368" s="32">
        <f>IF(ISERROR(VLOOKUP($B368&amp;$N368,'6 этап'!$A$13:$I$512,8,FALSE)),0,VLOOKUP($B368&amp;$N368,'6 этап'!$A$13:$I$512,8,FALSE))</f>
        <v>0</v>
      </c>
      <c r="L368" s="32">
        <f>IF(ISERROR(VLOOKUP($B368&amp;$N368,'7 этап'!$A$13:$I$466,8,FALSE)),0,VLOOKUP($B368&amp;$N368,'7 этап'!$A$13:$I$466,8,FALSE))</f>
        <v>0</v>
      </c>
      <c r="M368" s="12">
        <f>LARGE(F368:K368,1)+LARGE(F368:K368,2)+LARGE(F368:K368,3)+LARGE(F368:K368,4)+L368</f>
        <v>63.61</v>
      </c>
      <c r="N368" s="14" t="s">
        <v>970</v>
      </c>
    </row>
    <row r="369" spans="1:14" x14ac:dyDescent="0.3">
      <c r="A369" s="35">
        <v>56</v>
      </c>
      <c r="B369" s="4" t="s">
        <v>494</v>
      </c>
      <c r="C369" s="4" t="s">
        <v>83</v>
      </c>
      <c r="D369" s="4">
        <v>2012</v>
      </c>
      <c r="E369" s="8">
        <f>COUNTIF(F369:L369,"&gt;0")</f>
        <v>1</v>
      </c>
      <c r="F369" s="32">
        <f>IF(ISERROR(VLOOKUP($B369&amp;$N369,'1 этап'!$A$13:$I$512,8,FALSE)),0,VLOOKUP($B369&amp;$N369,'1 этап'!$A$13:$I$512,8,FALSE))</f>
        <v>62.5</v>
      </c>
      <c r="G369" s="32">
        <f>IF(ISERROR(VLOOKUP($B369&amp;$N369,'2 этап'!$A$13:$I$512,8,FALSE)),0,VLOOKUP($B369&amp;$N369,'2 этап'!$A$13:$I$512,8,FALSE))</f>
        <v>0</v>
      </c>
      <c r="H369" s="32">
        <f>IF(ISERROR(VLOOKUP($B369&amp;$N369,'3 этап'!$A$13:$I$512,8,FALSE)),0,VLOOKUP($B369&amp;$N369,'3 этап'!$A$13:$I$512,8,FALSE))</f>
        <v>0</v>
      </c>
      <c r="I369" s="32">
        <f>IF(ISERROR(VLOOKUP($B369&amp;$N369,'4 этап'!$A$13:$I$512,8,FALSE)),0,VLOOKUP($B369&amp;$N369,'4 этап'!$A$13:$I$512,8,FALSE))</f>
        <v>0</v>
      </c>
      <c r="J369" s="32">
        <f>IF(ISERROR(VLOOKUP($B369&amp;$N369,'5 этап'!$A$13:$I$512,8,FALSE)),0,VLOOKUP($B369&amp;$N369,'5 этап'!$A$13:$I$512,8,FALSE))</f>
        <v>0</v>
      </c>
      <c r="K369" s="32">
        <f>IF(ISERROR(VLOOKUP($B369&amp;$N369,'6 этап'!$A$13:$I$512,8,FALSE)),0,VLOOKUP($B369&amp;$N369,'6 этап'!$A$13:$I$512,8,FALSE))</f>
        <v>0</v>
      </c>
      <c r="L369" s="32">
        <f>IF(ISERROR(VLOOKUP($B369&amp;$N369,'7 этап'!$A$13:$I$466,8,FALSE)),0,VLOOKUP($B369&amp;$N369,'7 этап'!$A$13:$I$466,8,FALSE))</f>
        <v>0</v>
      </c>
      <c r="M369" s="12">
        <f>LARGE(F369:K369,1)+LARGE(F369:K369,2)+LARGE(F369:K369,3)+LARGE(F369:K369,4)+L369</f>
        <v>62.5</v>
      </c>
      <c r="N369" s="14" t="s">
        <v>970</v>
      </c>
    </row>
    <row r="370" spans="1:14" x14ac:dyDescent="0.3">
      <c r="A370" s="35">
        <v>57</v>
      </c>
      <c r="B370" s="4" t="s">
        <v>829</v>
      </c>
      <c r="C370" s="4" t="s">
        <v>44</v>
      </c>
      <c r="D370" s="4">
        <v>2013</v>
      </c>
      <c r="E370" s="8">
        <f>COUNTIF(F370:L370,"&gt;0")</f>
        <v>1</v>
      </c>
      <c r="F370" s="32">
        <f>IF(ISERROR(VLOOKUP($B370&amp;$N370,'1 этап'!$A$13:$I$512,8,FALSE)),0,VLOOKUP($B370&amp;$N370,'1 этап'!$A$13:$I$512,8,FALSE))</f>
        <v>0</v>
      </c>
      <c r="G370" s="32">
        <f>IF(ISERROR(VLOOKUP($B370&amp;$N370,'2 этап'!$A$13:$I$512,8,FALSE)),0,VLOOKUP($B370&amp;$N370,'2 этап'!$A$13:$I$512,8,FALSE))</f>
        <v>0</v>
      </c>
      <c r="H370" s="32">
        <f>IF(ISERROR(VLOOKUP($B370&amp;$N370,'3 этап'!$A$13:$I$512,8,FALSE)),0,VLOOKUP($B370&amp;$N370,'3 этап'!$A$13:$I$512,8,FALSE))</f>
        <v>0</v>
      </c>
      <c r="I370" s="32">
        <f>IF(ISERROR(VLOOKUP($B370&amp;$N370,'4 этап'!$A$13:$I$512,8,FALSE)),0,VLOOKUP($B370&amp;$N370,'4 этап'!$A$13:$I$512,8,FALSE))</f>
        <v>0</v>
      </c>
      <c r="J370" s="32">
        <f>IF(ISERROR(VLOOKUP($B370&amp;$N370,'5 этап'!$A$13:$I$512,8,FALSE)),0,VLOOKUP($B370&amp;$N370,'5 этап'!$A$13:$I$512,8,FALSE))</f>
        <v>56.7</v>
      </c>
      <c r="K370" s="32">
        <f>IF(ISERROR(VLOOKUP($B370&amp;$N370,'6 этап'!$A$13:$I$512,8,FALSE)),0,VLOOKUP($B370&amp;$N370,'6 этап'!$A$13:$I$512,8,FALSE))</f>
        <v>0</v>
      </c>
      <c r="L370" s="32">
        <f>IF(ISERROR(VLOOKUP($B370&amp;$N370,'7 этап'!$A$13:$I$466,8,FALSE)),0,VLOOKUP($B370&amp;$N370,'7 этап'!$A$13:$I$466,8,FALSE))</f>
        <v>0</v>
      </c>
      <c r="M370" s="12">
        <f>LARGE(F370:K370,1)+LARGE(F370:K370,2)+LARGE(F370:K370,3)+LARGE(F370:K370,4)+L370</f>
        <v>56.7</v>
      </c>
      <c r="N370" s="14" t="s">
        <v>970</v>
      </c>
    </row>
    <row r="371" spans="1:14" x14ac:dyDescent="0.3">
      <c r="A371" s="35">
        <v>58</v>
      </c>
      <c r="B371" s="4" t="s">
        <v>832</v>
      </c>
      <c r="C371" s="4" t="s">
        <v>44</v>
      </c>
      <c r="D371" s="4">
        <v>2013</v>
      </c>
      <c r="E371" s="8">
        <f>COUNTIF(F371:L371,"&gt;0")</f>
        <v>3</v>
      </c>
      <c r="F371" s="32">
        <f>IF(ISERROR(VLOOKUP($B371&amp;$N371,'1 этап'!$A$13:$I$512,8,FALSE)),0,VLOOKUP($B371&amp;$N371,'1 этап'!$A$13:$I$512,8,FALSE))</f>
        <v>0</v>
      </c>
      <c r="G371" s="32">
        <f>IF(ISERROR(VLOOKUP($B371&amp;$N371,'2 этап'!$A$13:$I$512,8,FALSE)),0,VLOOKUP($B371&amp;$N371,'2 этап'!$A$13:$I$512,8,FALSE))</f>
        <v>0</v>
      </c>
      <c r="H371" s="32">
        <f>IF(ISERROR(VLOOKUP($B371&amp;$N371,'3 этап'!$A$13:$I$512,8,FALSE)),0,VLOOKUP($B371&amp;$N371,'3 этап'!$A$13:$I$512,8,FALSE))</f>
        <v>0</v>
      </c>
      <c r="I371" s="32">
        <f>IF(ISERROR(VLOOKUP($B371&amp;$N371,'4 этап'!$A$13:$I$512,8,FALSE)),0,VLOOKUP($B371&amp;$N371,'4 этап'!$A$13:$I$512,8,FALSE))</f>
        <v>0</v>
      </c>
      <c r="J371" s="32">
        <f>IF(ISERROR(VLOOKUP($B371&amp;$N371,'5 этап'!$A$13:$I$512,8,FALSE)),0,VLOOKUP($B371&amp;$N371,'5 этап'!$A$13:$I$512,8,FALSE))</f>
        <v>1</v>
      </c>
      <c r="K371" s="32">
        <f>IF(ISERROR(VLOOKUP($B371&amp;$N371,'6 этап'!$A$13:$I$512,8,FALSE)),0,VLOOKUP($B371&amp;$N371,'6 этап'!$A$13:$I$512,8,FALSE))</f>
        <v>51.4</v>
      </c>
      <c r="L371" s="32">
        <f>IF(ISERROR(VLOOKUP($B371&amp;$N371,'7 этап'!$A$13:$I$466,8,FALSE)),0,VLOOKUP($B371&amp;$N371,'7 этап'!$A$13:$I$466,8,FALSE))</f>
        <v>1</v>
      </c>
      <c r="M371" s="12">
        <f>LARGE(F371:K371,1)+LARGE(F371:K371,2)+LARGE(F371:K371,3)+LARGE(F371:K371,4)+L371</f>
        <v>53.4</v>
      </c>
      <c r="N371" s="14" t="s">
        <v>970</v>
      </c>
    </row>
    <row r="372" spans="1:14" x14ac:dyDescent="0.3">
      <c r="A372" s="35">
        <v>59</v>
      </c>
      <c r="B372" s="4" t="s">
        <v>221</v>
      </c>
      <c r="C372" s="4" t="s">
        <v>48</v>
      </c>
      <c r="D372" s="4">
        <v>2012</v>
      </c>
      <c r="E372" s="8">
        <f>COUNTIF(F372:L372,"&gt;0")</f>
        <v>3</v>
      </c>
      <c r="F372" s="32">
        <f>IF(ISERROR(VLOOKUP($B372&amp;$N372,'1 этап'!$A$13:$I$512,8,FALSE)),0,VLOOKUP($B372&amp;$N372,'1 этап'!$A$13:$I$512,8,FALSE))</f>
        <v>0</v>
      </c>
      <c r="G372" s="32">
        <f>IF(ISERROR(VLOOKUP($B372&amp;$N372,'2 этап'!$A$13:$I$512,8,FALSE)),0,VLOOKUP($B372&amp;$N372,'2 этап'!$A$13:$I$512,8,FALSE))</f>
        <v>1</v>
      </c>
      <c r="H372" s="32">
        <f>IF(ISERROR(VLOOKUP($B372&amp;$N372,'3 этап'!$A$13:$I$512,8,FALSE)),0,VLOOKUP($B372&amp;$N372,'3 этап'!$A$13:$I$512,8,FALSE))</f>
        <v>49.1</v>
      </c>
      <c r="I372" s="32">
        <f>IF(ISERROR(VLOOKUP($B372&amp;$N372,'4 этап'!$A$13:$I$512,8,FALSE)),0,VLOOKUP($B372&amp;$N372,'4 этап'!$A$13:$I$512,8,FALSE))</f>
        <v>0.01</v>
      </c>
      <c r="J372" s="32">
        <f>IF(ISERROR(VLOOKUP($B372&amp;$N372,'5 этап'!$A$13:$I$512,8,FALSE)),0,VLOOKUP($B372&amp;$N372,'5 этап'!$A$13:$I$512,8,FALSE))</f>
        <v>0</v>
      </c>
      <c r="K372" s="32">
        <f>IF(ISERROR(VLOOKUP($B372&amp;$N372,'6 этап'!$A$13:$I$512,8,FALSE)),0,VLOOKUP($B372&amp;$N372,'6 этап'!$A$13:$I$512,8,FALSE))</f>
        <v>0</v>
      </c>
      <c r="L372" s="32">
        <f>IF(ISERROR(VLOOKUP($B372&amp;$N372,'7 этап'!$A$13:$I$466,8,FALSE)),0,VLOOKUP($B372&amp;$N372,'7 этап'!$A$13:$I$466,8,FALSE))</f>
        <v>0</v>
      </c>
      <c r="M372" s="12">
        <f>LARGE(F372:K372,1)+LARGE(F372:K372,2)+LARGE(F372:K372,3)+LARGE(F372:K372,4)+L372</f>
        <v>50.11</v>
      </c>
      <c r="N372" s="14" t="s">
        <v>970</v>
      </c>
    </row>
    <row r="373" spans="1:14" x14ac:dyDescent="0.3">
      <c r="A373" s="35">
        <v>60</v>
      </c>
      <c r="B373" s="4" t="s">
        <v>927</v>
      </c>
      <c r="C373" s="4" t="s">
        <v>98</v>
      </c>
      <c r="D373" s="4">
        <v>2012</v>
      </c>
      <c r="E373" s="8">
        <f>COUNTIF(F373:L373,"&gt;0")</f>
        <v>2</v>
      </c>
      <c r="F373" s="32">
        <f>IF(ISERROR(VLOOKUP($B373&amp;$N373,'1 этап'!$A$13:$I$512,8,FALSE)),0,VLOOKUP($B373&amp;$N373,'1 этап'!$A$13:$I$512,8,FALSE))</f>
        <v>0</v>
      </c>
      <c r="G373" s="32">
        <f>IF(ISERROR(VLOOKUP($B373&amp;$N373,'2 этап'!$A$13:$I$512,8,FALSE)),0,VLOOKUP($B373&amp;$N373,'2 этап'!$A$13:$I$512,8,FALSE))</f>
        <v>0</v>
      </c>
      <c r="H373" s="32">
        <f>IF(ISERROR(VLOOKUP($B373&amp;$N373,'3 этап'!$A$13:$I$512,8,FALSE)),0,VLOOKUP($B373&amp;$N373,'3 этап'!$A$13:$I$512,8,FALSE))</f>
        <v>0</v>
      </c>
      <c r="I373" s="32">
        <f>IF(ISERROR(VLOOKUP($B373&amp;$N373,'4 этап'!$A$13:$I$512,8,FALSE)),0,VLOOKUP($B373&amp;$N373,'4 этап'!$A$13:$I$512,8,FALSE))</f>
        <v>0</v>
      </c>
      <c r="J373" s="32">
        <f>IF(ISERROR(VLOOKUP($B373&amp;$N373,'5 этап'!$A$13:$I$512,8,FALSE)),0,VLOOKUP($B373&amp;$N373,'5 этап'!$A$13:$I$512,8,FALSE))</f>
        <v>0</v>
      </c>
      <c r="K373" s="32">
        <f>IF(ISERROR(VLOOKUP($B373&amp;$N373,'6 этап'!$A$13:$I$512,8,FALSE)),0,VLOOKUP($B373&amp;$N373,'6 этап'!$A$13:$I$512,8,FALSE))</f>
        <v>1</v>
      </c>
      <c r="L373" s="32">
        <f>IF(ISERROR(VLOOKUP($B373&amp;$N373,'7 этап'!$A$13:$I$466,8,FALSE)),0,VLOOKUP($B373&amp;$N373,'7 этап'!$A$13:$I$466,8,FALSE))</f>
        <v>46.2</v>
      </c>
      <c r="M373" s="12">
        <f>LARGE(F373:K373,1)+LARGE(F373:K373,2)+LARGE(F373:K373,3)+LARGE(F373:K373,4)+L373</f>
        <v>47.2</v>
      </c>
      <c r="N373" s="14" t="s">
        <v>970</v>
      </c>
    </row>
    <row r="374" spans="1:14" x14ac:dyDescent="0.3">
      <c r="A374" s="35">
        <v>61</v>
      </c>
      <c r="B374" s="4" t="s">
        <v>213</v>
      </c>
      <c r="C374" s="4" t="s">
        <v>37</v>
      </c>
      <c r="D374" s="4">
        <v>2013</v>
      </c>
      <c r="E374" s="8">
        <f>COUNTIF(F374:L374,"&gt;0")</f>
        <v>1</v>
      </c>
      <c r="F374" s="32">
        <f>IF(ISERROR(VLOOKUP($B374&amp;$N374,'1 этап'!$A$13:$I$512,8,FALSE)),0,VLOOKUP($B374&amp;$N374,'1 этап'!$A$13:$I$512,8,FALSE))</f>
        <v>0</v>
      </c>
      <c r="G374" s="32">
        <f>IF(ISERROR(VLOOKUP($B374&amp;$N374,'2 этап'!$A$13:$I$512,8,FALSE)),0,VLOOKUP($B374&amp;$N374,'2 этап'!$A$13:$I$512,8,FALSE))</f>
        <v>44.9</v>
      </c>
      <c r="H374" s="32">
        <f>IF(ISERROR(VLOOKUP($B374&amp;$N374,'3 этап'!$A$13:$I$512,8,FALSE)),0,VLOOKUP($B374&amp;$N374,'3 этап'!$A$13:$I$512,8,FALSE))</f>
        <v>0</v>
      </c>
      <c r="I374" s="32">
        <f>IF(ISERROR(VLOOKUP($B374&amp;$N374,'4 этап'!$A$13:$I$512,8,FALSE)),0,VLOOKUP($B374&amp;$N374,'4 этап'!$A$13:$I$512,8,FALSE))</f>
        <v>0</v>
      </c>
      <c r="J374" s="32">
        <f>IF(ISERROR(VLOOKUP($B374&amp;$N374,'5 этап'!$A$13:$I$512,8,FALSE)),0,VLOOKUP($B374&amp;$N374,'5 этап'!$A$13:$I$512,8,FALSE))</f>
        <v>0</v>
      </c>
      <c r="K374" s="32">
        <f>IF(ISERROR(VLOOKUP($B374&amp;$N374,'6 этап'!$A$13:$I$512,8,FALSE)),0,VLOOKUP($B374&amp;$N374,'6 этап'!$A$13:$I$512,8,FALSE))</f>
        <v>0</v>
      </c>
      <c r="L374" s="32">
        <f>IF(ISERROR(VLOOKUP($B374&amp;$N374,'7 этап'!$A$13:$I$466,8,FALSE)),0,VLOOKUP($B374&amp;$N374,'7 этап'!$A$13:$I$466,8,FALSE))</f>
        <v>0</v>
      </c>
      <c r="M374" s="12">
        <f>LARGE(F374:K374,1)+LARGE(F374:K374,2)+LARGE(F374:K374,3)+LARGE(F374:K374,4)+L374</f>
        <v>44.9</v>
      </c>
      <c r="N374" s="14" t="s">
        <v>970</v>
      </c>
    </row>
    <row r="375" spans="1:14" x14ac:dyDescent="0.3">
      <c r="A375" s="35">
        <v>62</v>
      </c>
      <c r="B375" s="4" t="s">
        <v>214</v>
      </c>
      <c r="C375" s="4" t="s">
        <v>83</v>
      </c>
      <c r="D375" s="4">
        <v>2012</v>
      </c>
      <c r="E375" s="8">
        <f>COUNTIF(F375:L375,"&gt;0")</f>
        <v>1</v>
      </c>
      <c r="F375" s="32">
        <f>IF(ISERROR(VLOOKUP($B375&amp;$N375,'1 этап'!$A$13:$I$512,8,FALSE)),0,VLOOKUP($B375&amp;$N375,'1 этап'!$A$13:$I$512,8,FALSE))</f>
        <v>0</v>
      </c>
      <c r="G375" s="32">
        <f>IF(ISERROR(VLOOKUP($B375&amp;$N375,'2 этап'!$A$13:$I$512,8,FALSE)),0,VLOOKUP($B375&amp;$N375,'2 этап'!$A$13:$I$512,8,FALSE))</f>
        <v>39.700000000000003</v>
      </c>
      <c r="H375" s="32">
        <f>IF(ISERROR(VLOOKUP($B375&amp;$N375,'3 этап'!$A$13:$I$512,8,FALSE)),0,VLOOKUP($B375&amp;$N375,'3 этап'!$A$13:$I$512,8,FALSE))</f>
        <v>0</v>
      </c>
      <c r="I375" s="32">
        <f>IF(ISERROR(VLOOKUP($B375&amp;$N375,'4 этап'!$A$13:$I$512,8,FALSE)),0,VLOOKUP($B375&amp;$N375,'4 этап'!$A$13:$I$512,8,FALSE))</f>
        <v>0</v>
      </c>
      <c r="J375" s="32">
        <f>IF(ISERROR(VLOOKUP($B375&amp;$N375,'5 этап'!$A$13:$I$512,8,FALSE)),0,VLOOKUP($B375&amp;$N375,'5 этап'!$A$13:$I$512,8,FALSE))</f>
        <v>0</v>
      </c>
      <c r="K375" s="32">
        <f>IF(ISERROR(VLOOKUP($B375&amp;$N375,'6 этап'!$A$13:$I$512,8,FALSE)),0,VLOOKUP($B375&amp;$N375,'6 этап'!$A$13:$I$512,8,FALSE))</f>
        <v>0</v>
      </c>
      <c r="L375" s="32">
        <f>IF(ISERROR(VLOOKUP($B375&amp;$N375,'7 этап'!$A$13:$I$466,8,FALSE)),0,VLOOKUP($B375&amp;$N375,'7 этап'!$A$13:$I$466,8,FALSE))</f>
        <v>0</v>
      </c>
      <c r="M375" s="12">
        <f>LARGE(F375:K375,1)+LARGE(F375:K375,2)+LARGE(F375:K375,3)+LARGE(F375:K375,4)+L375</f>
        <v>39.700000000000003</v>
      </c>
      <c r="N375" s="14" t="s">
        <v>970</v>
      </c>
    </row>
    <row r="376" spans="1:14" x14ac:dyDescent="0.3">
      <c r="A376" s="35">
        <v>63</v>
      </c>
      <c r="B376" s="4" t="s">
        <v>215</v>
      </c>
      <c r="C376" s="4" t="s">
        <v>83</v>
      </c>
      <c r="D376" s="4">
        <v>2012</v>
      </c>
      <c r="E376" s="8">
        <f>COUNTIF(F376:L376,"&gt;0")</f>
        <v>1</v>
      </c>
      <c r="F376" s="32">
        <f>IF(ISERROR(VLOOKUP($B376&amp;$N376,'1 этап'!$A$13:$I$512,8,FALSE)),0,VLOOKUP($B376&amp;$N376,'1 этап'!$A$13:$I$512,8,FALSE))</f>
        <v>0</v>
      </c>
      <c r="G376" s="32">
        <f>IF(ISERROR(VLOOKUP($B376&amp;$N376,'2 этап'!$A$13:$I$512,8,FALSE)),0,VLOOKUP($B376&amp;$N376,'2 этап'!$A$13:$I$512,8,FALSE))</f>
        <v>37.299999999999997</v>
      </c>
      <c r="H376" s="32">
        <f>IF(ISERROR(VLOOKUP($B376&amp;$N376,'3 этап'!$A$13:$I$512,8,FALSE)),0,VLOOKUP($B376&amp;$N376,'3 этап'!$A$13:$I$512,8,FALSE))</f>
        <v>0</v>
      </c>
      <c r="I376" s="32">
        <f>IF(ISERROR(VLOOKUP($B376&amp;$N376,'4 этап'!$A$13:$I$512,8,FALSE)),0,VLOOKUP($B376&amp;$N376,'4 этап'!$A$13:$I$512,8,FALSE))</f>
        <v>0</v>
      </c>
      <c r="J376" s="32">
        <f>IF(ISERROR(VLOOKUP($B376&amp;$N376,'5 этап'!$A$13:$I$512,8,FALSE)),0,VLOOKUP($B376&amp;$N376,'5 этап'!$A$13:$I$512,8,FALSE))</f>
        <v>0</v>
      </c>
      <c r="K376" s="32">
        <f>IF(ISERROR(VLOOKUP($B376&amp;$N376,'6 этап'!$A$13:$I$512,8,FALSE)),0,VLOOKUP($B376&amp;$N376,'6 этап'!$A$13:$I$512,8,FALSE))</f>
        <v>0</v>
      </c>
      <c r="L376" s="32">
        <f>IF(ISERROR(VLOOKUP($B376&amp;$N376,'7 этап'!$A$13:$I$466,8,FALSE)),0,VLOOKUP($B376&amp;$N376,'7 этап'!$A$13:$I$466,8,FALSE))</f>
        <v>0</v>
      </c>
      <c r="M376" s="12">
        <f>LARGE(F376:K376,1)+LARGE(F376:K376,2)+LARGE(F376:K376,3)+LARGE(F376:K376,4)+L376</f>
        <v>37.299999999999997</v>
      </c>
      <c r="N376" s="14" t="s">
        <v>970</v>
      </c>
    </row>
    <row r="377" spans="1:14" x14ac:dyDescent="0.3">
      <c r="A377" s="35">
        <v>64</v>
      </c>
      <c r="B377" s="4" t="s">
        <v>217</v>
      </c>
      <c r="C377" s="4" t="s">
        <v>37</v>
      </c>
      <c r="D377" s="4">
        <v>2013</v>
      </c>
      <c r="E377" s="8">
        <f>COUNTIF(F377:L377,"&gt;0")</f>
        <v>3</v>
      </c>
      <c r="F377" s="32">
        <f>IF(ISERROR(VLOOKUP($B377&amp;$N377,'1 этап'!$A$13:$I$512,8,FALSE)),0,VLOOKUP($B377&amp;$N377,'1 этап'!$A$13:$I$512,8,FALSE))</f>
        <v>0</v>
      </c>
      <c r="G377" s="32">
        <f>IF(ISERROR(VLOOKUP($B377&amp;$N377,'2 этап'!$A$13:$I$512,8,FALSE)),0,VLOOKUP($B377&amp;$N377,'2 этап'!$A$13:$I$512,8,FALSE))</f>
        <v>18.899999999999999</v>
      </c>
      <c r="H377" s="32">
        <f>IF(ISERROR(VLOOKUP($B377&amp;$N377,'3 этап'!$A$13:$I$512,8,FALSE)),0,VLOOKUP($B377&amp;$N377,'3 этап'!$A$13:$I$512,8,FALSE))</f>
        <v>1</v>
      </c>
      <c r="I377" s="32">
        <f>IF(ISERROR(VLOOKUP($B377&amp;$N377,'4 этап'!$A$13:$I$512,8,FALSE)),0,VLOOKUP($B377&amp;$N377,'4 этап'!$A$13:$I$512,8,FALSE))</f>
        <v>1</v>
      </c>
      <c r="J377" s="32">
        <f>IF(ISERROR(VLOOKUP($B377&amp;$N377,'5 этап'!$A$13:$I$512,8,FALSE)),0,VLOOKUP($B377&amp;$N377,'5 этап'!$A$13:$I$512,8,FALSE))</f>
        <v>0</v>
      </c>
      <c r="K377" s="32">
        <f>IF(ISERROR(VLOOKUP($B377&amp;$N377,'6 этап'!$A$13:$I$512,8,FALSE)),0,VLOOKUP($B377&amp;$N377,'6 этап'!$A$13:$I$512,8,FALSE))</f>
        <v>0</v>
      </c>
      <c r="L377" s="32">
        <f>IF(ISERROR(VLOOKUP($B377&amp;$N377,'7 этап'!$A$13:$I$466,8,FALSE)),0,VLOOKUP($B377&amp;$N377,'7 этап'!$A$13:$I$466,8,FALSE))</f>
        <v>0</v>
      </c>
      <c r="M377" s="12">
        <f>LARGE(F377:K377,1)+LARGE(F377:K377,2)+LARGE(F377:K377,3)+LARGE(F377:K377,4)+L377</f>
        <v>20.9</v>
      </c>
      <c r="N377" s="14" t="s">
        <v>970</v>
      </c>
    </row>
    <row r="378" spans="1:14" x14ac:dyDescent="0.3">
      <c r="A378" s="35">
        <v>65</v>
      </c>
      <c r="B378" s="4" t="s">
        <v>495</v>
      </c>
      <c r="C378" s="4" t="s">
        <v>39</v>
      </c>
      <c r="D378" s="4">
        <v>2012</v>
      </c>
      <c r="E378" s="8">
        <f>COUNTIF(F378:L378,"&gt;0")</f>
        <v>2</v>
      </c>
      <c r="F378" s="32">
        <f>IF(ISERROR(VLOOKUP($B378&amp;$N378,'1 этап'!$A$13:$I$512,8,FALSE)),0,VLOOKUP($B378&amp;$N378,'1 этап'!$A$13:$I$512,8,FALSE))</f>
        <v>18.8</v>
      </c>
      <c r="G378" s="32">
        <f>IF(ISERROR(VLOOKUP($B378&amp;$N378,'2 этап'!$A$13:$I$512,8,FALSE)),0,VLOOKUP($B378&amp;$N378,'2 этап'!$A$13:$I$512,8,FALSE))</f>
        <v>0</v>
      </c>
      <c r="H378" s="32">
        <f>IF(ISERROR(VLOOKUP($B378&amp;$N378,'3 этап'!$A$13:$I$512,8,FALSE)),0,VLOOKUP($B378&amp;$N378,'3 этап'!$A$13:$I$512,8,FALSE))</f>
        <v>0</v>
      </c>
      <c r="I378" s="32">
        <f>IF(ISERROR(VLOOKUP($B378&amp;$N378,'4 этап'!$A$13:$I$512,8,FALSE)),0,VLOOKUP($B378&amp;$N378,'4 этап'!$A$13:$I$512,8,FALSE))</f>
        <v>0</v>
      </c>
      <c r="J378" s="32">
        <f>IF(ISERROR(VLOOKUP($B378&amp;$N378,'5 этап'!$A$13:$I$512,8,FALSE)),0,VLOOKUP($B378&amp;$N378,'5 этап'!$A$13:$I$512,8,FALSE))</f>
        <v>0</v>
      </c>
      <c r="K378" s="32">
        <f>IF(ISERROR(VLOOKUP($B378&amp;$N378,'6 этап'!$A$13:$I$512,8,FALSE)),0,VLOOKUP($B378&amp;$N378,'6 этап'!$A$13:$I$512,8,FALSE))</f>
        <v>0.01</v>
      </c>
      <c r="L378" s="32">
        <f>IF(ISERROR(VLOOKUP($B378&amp;$N378,'7 этап'!$A$13:$I$466,8,FALSE)),0,VLOOKUP($B378&amp;$N378,'7 этап'!$A$13:$I$466,8,FALSE))</f>
        <v>0</v>
      </c>
      <c r="M378" s="12">
        <f>LARGE(F378:K378,1)+LARGE(F378:K378,2)+LARGE(F378:K378,3)+LARGE(F378:K378,4)+L378</f>
        <v>18.810000000000002</v>
      </c>
      <c r="N378" s="14" t="s">
        <v>970</v>
      </c>
    </row>
    <row r="379" spans="1:14" x14ac:dyDescent="0.3">
      <c r="A379" s="35">
        <v>66</v>
      </c>
      <c r="B379" s="4" t="s">
        <v>745</v>
      </c>
      <c r="C379" s="4" t="s">
        <v>83</v>
      </c>
      <c r="D379" s="4">
        <v>2012</v>
      </c>
      <c r="E379" s="8">
        <f>COUNTIF(F379:L379,"&gt;0")</f>
        <v>1</v>
      </c>
      <c r="F379" s="32">
        <f>IF(ISERROR(VLOOKUP($B379&amp;$N379,'1 этап'!$A$13:$I$512,8,FALSE)),0,VLOOKUP($B379&amp;$N379,'1 этап'!$A$13:$I$512,8,FALSE))</f>
        <v>0</v>
      </c>
      <c r="G379" s="32">
        <f>IF(ISERROR(VLOOKUP($B379&amp;$N379,'2 этап'!$A$13:$I$512,8,FALSE)),0,VLOOKUP($B379&amp;$N379,'2 этап'!$A$13:$I$512,8,FALSE))</f>
        <v>0</v>
      </c>
      <c r="H379" s="32">
        <f>IF(ISERROR(VLOOKUP($B379&amp;$N379,'3 этап'!$A$13:$I$512,8,FALSE)),0,VLOOKUP($B379&amp;$N379,'3 этап'!$A$13:$I$512,8,FALSE))</f>
        <v>0</v>
      </c>
      <c r="I379" s="32">
        <f>IF(ISERROR(VLOOKUP($B379&amp;$N379,'4 этап'!$A$13:$I$512,8,FALSE)),0,VLOOKUP($B379&amp;$N379,'4 этап'!$A$13:$I$512,8,FALSE))</f>
        <v>11.3</v>
      </c>
      <c r="J379" s="32">
        <f>IF(ISERROR(VLOOKUP($B379&amp;$N379,'5 этап'!$A$13:$I$512,8,FALSE)),0,VLOOKUP($B379&amp;$N379,'5 этап'!$A$13:$I$512,8,FALSE))</f>
        <v>0</v>
      </c>
      <c r="K379" s="32">
        <f>IF(ISERROR(VLOOKUP($B379&amp;$N379,'6 этап'!$A$13:$I$512,8,FALSE)),0,VLOOKUP($B379&amp;$N379,'6 этап'!$A$13:$I$512,8,FALSE))</f>
        <v>0</v>
      </c>
      <c r="L379" s="32">
        <f>IF(ISERROR(VLOOKUP($B379&amp;$N379,'7 этап'!$A$13:$I$466,8,FALSE)),0,VLOOKUP($B379&amp;$N379,'7 этап'!$A$13:$I$466,8,FALSE))</f>
        <v>0</v>
      </c>
      <c r="M379" s="12">
        <f>LARGE(F379:K379,1)+LARGE(F379:K379,2)+LARGE(F379:K379,3)+LARGE(F379:K379,4)+L379</f>
        <v>11.3</v>
      </c>
      <c r="N379" s="14" t="s">
        <v>970</v>
      </c>
    </row>
    <row r="380" spans="1:14" x14ac:dyDescent="0.3">
      <c r="A380" s="35">
        <v>67</v>
      </c>
      <c r="B380" s="4" t="s">
        <v>834</v>
      </c>
      <c r="C380" s="4" t="s">
        <v>44</v>
      </c>
      <c r="D380" s="4">
        <v>2012</v>
      </c>
      <c r="E380" s="8">
        <f>COUNTIF(F380:L380,"&gt;0")</f>
        <v>2</v>
      </c>
      <c r="F380" s="32">
        <f>IF(ISERROR(VLOOKUP($B380&amp;$N380,'1 этап'!$A$13:$I$512,8,FALSE)),0,VLOOKUP($B380&amp;$N380,'1 этап'!$A$13:$I$512,8,FALSE))</f>
        <v>0</v>
      </c>
      <c r="G380" s="32">
        <f>IF(ISERROR(VLOOKUP($B380&amp;$N380,'2 этап'!$A$13:$I$512,8,FALSE)),0,VLOOKUP($B380&amp;$N380,'2 этап'!$A$13:$I$512,8,FALSE))</f>
        <v>0</v>
      </c>
      <c r="H380" s="32">
        <f>IF(ISERROR(VLOOKUP($B380&amp;$N380,'3 этап'!$A$13:$I$512,8,FALSE)),0,VLOOKUP($B380&amp;$N380,'3 этап'!$A$13:$I$512,8,FALSE))</f>
        <v>0</v>
      </c>
      <c r="I380" s="32">
        <f>IF(ISERROR(VLOOKUP($B380&amp;$N380,'4 этап'!$A$13:$I$512,8,FALSE)),0,VLOOKUP($B380&amp;$N380,'4 этап'!$A$13:$I$512,8,FALSE))</f>
        <v>0</v>
      </c>
      <c r="J380" s="32">
        <f>IF(ISERROR(VLOOKUP($B380&amp;$N380,'5 этап'!$A$13:$I$512,8,FALSE)),0,VLOOKUP($B380&amp;$N380,'5 этап'!$A$13:$I$512,8,FALSE))</f>
        <v>1</v>
      </c>
      <c r="K380" s="32">
        <f>IF(ISERROR(VLOOKUP($B380&amp;$N380,'6 этап'!$A$13:$I$512,8,FALSE)),0,VLOOKUP($B380&amp;$N380,'6 этап'!$A$13:$I$512,8,FALSE))</f>
        <v>1</v>
      </c>
      <c r="L380" s="32">
        <f>IF(ISERROR(VLOOKUP($B380&amp;$N380,'7 этап'!$A$13:$I$466,8,FALSE)),0,VLOOKUP($B380&amp;$N380,'7 этап'!$A$13:$I$466,8,FALSE))</f>
        <v>0</v>
      </c>
      <c r="M380" s="12">
        <f>LARGE(F380:K380,1)+LARGE(F380:K380,2)+LARGE(F380:K380,3)+LARGE(F380:K380,4)+L380</f>
        <v>2</v>
      </c>
      <c r="N380" s="14" t="s">
        <v>970</v>
      </c>
    </row>
    <row r="381" spans="1:14" x14ac:dyDescent="0.3">
      <c r="A381" s="35">
        <v>68</v>
      </c>
      <c r="B381" s="4" t="s">
        <v>498</v>
      </c>
      <c r="C381" s="4" t="s">
        <v>211</v>
      </c>
      <c r="D381" s="4">
        <v>2013</v>
      </c>
      <c r="E381" s="8">
        <f>COUNTIF(F381:L381,"&gt;0")</f>
        <v>2</v>
      </c>
      <c r="F381" s="32">
        <f>IF(ISERROR(VLOOKUP($B381&amp;$N381,'1 этап'!$A$13:$I$512,8,FALSE)),0,VLOOKUP($B381&amp;$N381,'1 этап'!$A$13:$I$512,8,FALSE))</f>
        <v>1</v>
      </c>
      <c r="G381" s="32">
        <f>IF(ISERROR(VLOOKUP($B381&amp;$N381,'2 этап'!$A$13:$I$512,8,FALSE)),0,VLOOKUP($B381&amp;$N381,'2 этап'!$A$13:$I$512,8,FALSE))</f>
        <v>0</v>
      </c>
      <c r="H381" s="32">
        <f>IF(ISERROR(VLOOKUP($B381&amp;$N381,'3 этап'!$A$13:$I$512,8,FALSE)),0,VLOOKUP($B381&amp;$N381,'3 этап'!$A$13:$I$512,8,FALSE))</f>
        <v>0</v>
      </c>
      <c r="I381" s="32">
        <f>IF(ISERROR(VLOOKUP($B381&amp;$N381,'4 этап'!$A$13:$I$512,8,FALSE)),0,VLOOKUP($B381&amp;$N381,'4 этап'!$A$13:$I$512,8,FALSE))</f>
        <v>0</v>
      </c>
      <c r="J381" s="32">
        <f>IF(ISERROR(VLOOKUP($B381&amp;$N381,'5 этап'!$A$13:$I$512,8,FALSE)),0,VLOOKUP($B381&amp;$N381,'5 этап'!$A$13:$I$512,8,FALSE))</f>
        <v>1</v>
      </c>
      <c r="K381" s="32">
        <f>IF(ISERROR(VLOOKUP($B381&amp;$N381,'6 этап'!$A$13:$I$512,8,FALSE)),0,VLOOKUP($B381&amp;$N381,'6 этап'!$A$13:$I$512,8,FALSE))</f>
        <v>0</v>
      </c>
      <c r="L381" s="32">
        <f>IF(ISERROR(VLOOKUP($B381&amp;$N381,'7 этап'!$A$13:$I$466,8,FALSE)),0,VLOOKUP($B381&amp;$N381,'7 этап'!$A$13:$I$466,8,FALSE))</f>
        <v>0</v>
      </c>
      <c r="M381" s="12">
        <f>LARGE(F381:K381,1)+LARGE(F381:K381,2)+LARGE(F381:K381,3)+LARGE(F381:K381,4)+L381</f>
        <v>2</v>
      </c>
      <c r="N381" s="14" t="s">
        <v>970</v>
      </c>
    </row>
    <row r="382" spans="1:14" x14ac:dyDescent="0.3">
      <c r="A382" s="35">
        <v>69</v>
      </c>
      <c r="B382" s="4" t="s">
        <v>500</v>
      </c>
      <c r="C382" s="4" t="s">
        <v>37</v>
      </c>
      <c r="D382" s="4">
        <v>2013</v>
      </c>
      <c r="E382" s="8">
        <f>COUNTIF(F382:L382,"&gt;0")</f>
        <v>2</v>
      </c>
      <c r="F382" s="32">
        <f>IF(ISERROR(VLOOKUP($B382&amp;$N382,'1 этап'!$A$13:$I$512,8,FALSE)),0,VLOOKUP($B382&amp;$N382,'1 этап'!$A$13:$I$512,8,FALSE))</f>
        <v>1</v>
      </c>
      <c r="G382" s="32">
        <f>IF(ISERROR(VLOOKUP($B382&amp;$N382,'2 этап'!$A$13:$I$512,8,FALSE)),0,VLOOKUP($B382&amp;$N382,'2 этап'!$A$13:$I$512,8,FALSE))</f>
        <v>0</v>
      </c>
      <c r="H382" s="32">
        <f>IF(ISERROR(VLOOKUP($B382&amp;$N382,'3 этап'!$A$13:$I$512,8,FALSE)),0,VLOOKUP($B382&amp;$N382,'3 этап'!$A$13:$I$512,8,FALSE))</f>
        <v>1</v>
      </c>
      <c r="I382" s="32">
        <f>IF(ISERROR(VLOOKUP($B382&amp;$N382,'4 этап'!$A$13:$I$512,8,FALSE)),0,VLOOKUP($B382&amp;$N382,'4 этап'!$A$13:$I$512,8,FALSE))</f>
        <v>0</v>
      </c>
      <c r="J382" s="32">
        <f>IF(ISERROR(VLOOKUP($B382&amp;$N382,'5 этап'!$A$13:$I$512,8,FALSE)),0,VLOOKUP($B382&amp;$N382,'5 этап'!$A$13:$I$512,8,FALSE))</f>
        <v>0</v>
      </c>
      <c r="K382" s="32">
        <f>IF(ISERROR(VLOOKUP($B382&amp;$N382,'6 этап'!$A$13:$I$512,8,FALSE)),0,VLOOKUP($B382&amp;$N382,'6 этап'!$A$13:$I$512,8,FALSE))</f>
        <v>0</v>
      </c>
      <c r="L382" s="32">
        <f>IF(ISERROR(VLOOKUP($B382&amp;$N382,'7 этап'!$A$13:$I$466,8,FALSE)),0,VLOOKUP($B382&amp;$N382,'7 этап'!$A$13:$I$466,8,FALSE))</f>
        <v>0</v>
      </c>
      <c r="M382" s="12">
        <f>LARGE(F382:K382,1)+LARGE(F382:K382,2)+LARGE(F382:K382,3)+LARGE(F382:K382,4)+L382</f>
        <v>2</v>
      </c>
      <c r="N382" s="14" t="s">
        <v>970</v>
      </c>
    </row>
    <row r="383" spans="1:14" x14ac:dyDescent="0.3">
      <c r="A383" s="35">
        <v>70</v>
      </c>
      <c r="B383" s="4" t="s">
        <v>499</v>
      </c>
      <c r="C383" s="4" t="s">
        <v>149</v>
      </c>
      <c r="D383" s="4">
        <v>2012</v>
      </c>
      <c r="E383" s="8">
        <f>COUNTIF(F383:L383,"&gt;0")</f>
        <v>2</v>
      </c>
      <c r="F383" s="32">
        <f>IF(ISERROR(VLOOKUP($B383&amp;$N383,'1 этап'!$A$13:$I$512,8,FALSE)),0,VLOOKUP($B383&amp;$N383,'1 этап'!$A$13:$I$512,8,FALSE))</f>
        <v>1</v>
      </c>
      <c r="G383" s="32">
        <f>IF(ISERROR(VLOOKUP($B383&amp;$N383,'2 этап'!$A$13:$I$512,8,FALSE)),0,VLOOKUP($B383&amp;$N383,'2 этап'!$A$13:$I$512,8,FALSE))</f>
        <v>0</v>
      </c>
      <c r="H383" s="32">
        <f>IF(ISERROR(VLOOKUP($B383&amp;$N383,'3 этап'!$A$13:$I$512,8,FALSE)),0,VLOOKUP($B383&amp;$N383,'3 этап'!$A$13:$I$512,8,FALSE))</f>
        <v>0</v>
      </c>
      <c r="I383" s="32">
        <f>IF(ISERROR(VLOOKUP($B383&amp;$N383,'4 этап'!$A$13:$I$512,8,FALSE)),0,VLOOKUP($B383&amp;$N383,'4 этап'!$A$13:$I$512,8,FALSE))</f>
        <v>0</v>
      </c>
      <c r="J383" s="32">
        <f>IF(ISERROR(VLOOKUP($B383&amp;$N383,'5 этап'!$A$13:$I$512,8,FALSE)),0,VLOOKUP($B383&amp;$N383,'5 этап'!$A$13:$I$512,8,FALSE))</f>
        <v>0.01</v>
      </c>
      <c r="K383" s="32">
        <f>IF(ISERROR(VLOOKUP($B383&amp;$N383,'6 этап'!$A$13:$I$512,8,FALSE)),0,VLOOKUP($B383&amp;$N383,'6 этап'!$A$13:$I$512,8,FALSE))</f>
        <v>0</v>
      </c>
      <c r="L383" s="32">
        <f>IF(ISERROR(VLOOKUP($B383&amp;$N383,'7 этап'!$A$13:$I$466,8,FALSE)),0,VLOOKUP($B383&amp;$N383,'7 этап'!$A$13:$I$466,8,FALSE))</f>
        <v>0</v>
      </c>
      <c r="M383" s="12">
        <f>LARGE(F383:K383,1)+LARGE(F383:K383,2)+LARGE(F383:K383,3)+LARGE(F383:K383,4)+L383</f>
        <v>1.01</v>
      </c>
      <c r="N383" s="14" t="s">
        <v>970</v>
      </c>
    </row>
    <row r="384" spans="1:14" x14ac:dyDescent="0.3">
      <c r="A384" s="35">
        <v>71</v>
      </c>
      <c r="B384" s="4" t="s">
        <v>680</v>
      </c>
      <c r="C384" s="4" t="s">
        <v>37</v>
      </c>
      <c r="D384" s="4">
        <v>2013</v>
      </c>
      <c r="E384" s="8">
        <f>COUNTIF(F384:L384,"&gt;0")</f>
        <v>2</v>
      </c>
      <c r="F384" s="32">
        <f>IF(ISERROR(VLOOKUP($B384&amp;$N384,'1 этап'!$A$13:$I$512,8,FALSE)),0,VLOOKUP($B384&amp;$N384,'1 этап'!$A$13:$I$512,8,FALSE))</f>
        <v>0</v>
      </c>
      <c r="G384" s="32">
        <f>IF(ISERROR(VLOOKUP($B384&amp;$N384,'2 этап'!$A$13:$I$512,8,FALSE)),0,VLOOKUP($B384&amp;$N384,'2 этап'!$A$13:$I$512,8,FALSE))</f>
        <v>0</v>
      </c>
      <c r="H384" s="32">
        <f>IF(ISERROR(VLOOKUP($B384&amp;$N384,'3 этап'!$A$13:$I$512,8,FALSE)),0,VLOOKUP($B384&amp;$N384,'3 этап'!$A$13:$I$512,8,FALSE))</f>
        <v>1</v>
      </c>
      <c r="I384" s="32">
        <f>IF(ISERROR(VLOOKUP($B384&amp;$N384,'4 этап'!$A$13:$I$512,8,FALSE)),0,VLOOKUP($B384&amp;$N384,'4 этап'!$A$13:$I$512,8,FALSE))</f>
        <v>0.01</v>
      </c>
      <c r="J384" s="32">
        <f>IF(ISERROR(VLOOKUP($B384&amp;$N384,'5 этап'!$A$13:$I$512,8,FALSE)),0,VLOOKUP($B384&amp;$N384,'5 этап'!$A$13:$I$512,8,FALSE))</f>
        <v>0</v>
      </c>
      <c r="K384" s="32">
        <f>IF(ISERROR(VLOOKUP($B384&amp;$N384,'6 этап'!$A$13:$I$512,8,FALSE)),0,VLOOKUP($B384&amp;$N384,'6 этап'!$A$13:$I$512,8,FALSE))</f>
        <v>0</v>
      </c>
      <c r="L384" s="32">
        <f>IF(ISERROR(VLOOKUP($B384&amp;$N384,'7 этап'!$A$13:$I$466,8,FALSE)),0,VLOOKUP($B384&amp;$N384,'7 этап'!$A$13:$I$466,8,FALSE))</f>
        <v>0</v>
      </c>
      <c r="M384" s="12">
        <f>LARGE(F384:K384,1)+LARGE(F384:K384,2)+LARGE(F384:K384,3)+LARGE(F384:K384,4)+L384</f>
        <v>1.01</v>
      </c>
      <c r="N384" s="14" t="s">
        <v>970</v>
      </c>
    </row>
    <row r="385" spans="1:14" x14ac:dyDescent="0.3">
      <c r="A385" s="35">
        <v>72</v>
      </c>
      <c r="B385" s="4" t="s">
        <v>924</v>
      </c>
      <c r="C385" s="4" t="s">
        <v>821</v>
      </c>
      <c r="D385" s="4">
        <v>2012</v>
      </c>
      <c r="E385" s="8">
        <f>COUNTIF(F385:L385,"&gt;0")</f>
        <v>1</v>
      </c>
      <c r="F385" s="32">
        <f>IF(ISERROR(VLOOKUP($B385&amp;$N385,'1 этап'!$A$13:$I$512,8,FALSE)),0,VLOOKUP($B385&amp;$N385,'1 этап'!$A$13:$I$512,8,FALSE))</f>
        <v>0</v>
      </c>
      <c r="G385" s="32">
        <f>IF(ISERROR(VLOOKUP($B385&amp;$N385,'2 этап'!$A$13:$I$512,8,FALSE)),0,VLOOKUP($B385&amp;$N385,'2 этап'!$A$13:$I$512,8,FALSE))</f>
        <v>0</v>
      </c>
      <c r="H385" s="32">
        <f>IF(ISERROR(VLOOKUP($B385&amp;$N385,'3 этап'!$A$13:$I$512,8,FALSE)),0,VLOOKUP($B385&amp;$N385,'3 этап'!$A$13:$I$512,8,FALSE))</f>
        <v>0</v>
      </c>
      <c r="I385" s="32">
        <f>IF(ISERROR(VLOOKUP($B385&amp;$N385,'4 этап'!$A$13:$I$512,8,FALSE)),0,VLOOKUP($B385&amp;$N385,'4 этап'!$A$13:$I$512,8,FALSE))</f>
        <v>0</v>
      </c>
      <c r="J385" s="32">
        <f>IF(ISERROR(VLOOKUP($B385&amp;$N385,'5 этап'!$A$13:$I$512,8,FALSE)),0,VLOOKUP($B385&amp;$N385,'5 этап'!$A$13:$I$512,8,FALSE))</f>
        <v>0</v>
      </c>
      <c r="K385" s="32">
        <f>IF(ISERROR(VLOOKUP($B385&amp;$N385,'6 этап'!$A$13:$I$512,8,FALSE)),0,VLOOKUP($B385&amp;$N385,'6 этап'!$A$13:$I$512,8,FALSE))</f>
        <v>1</v>
      </c>
      <c r="L385" s="32">
        <f>IF(ISERROR(VLOOKUP($B385&amp;$N385,'7 этап'!$A$13:$I$466,8,FALSE)),0,VLOOKUP($B385&amp;$N385,'7 этап'!$A$13:$I$466,8,FALSE))</f>
        <v>0</v>
      </c>
      <c r="M385" s="12">
        <f>LARGE(F385:K385,1)+LARGE(F385:K385,2)+LARGE(F385:K385,3)+LARGE(F385:K385,4)+L385</f>
        <v>1</v>
      </c>
      <c r="N385" s="14" t="s">
        <v>970</v>
      </c>
    </row>
    <row r="386" spans="1:14" x14ac:dyDescent="0.3">
      <c r="A386" s="35">
        <v>73</v>
      </c>
      <c r="B386" s="4" t="s">
        <v>220</v>
      </c>
      <c r="C386" s="4" t="s">
        <v>37</v>
      </c>
      <c r="D386" s="4">
        <v>2013</v>
      </c>
      <c r="E386" s="8">
        <f>COUNTIF(F386:L386,"&gt;0")</f>
        <v>1</v>
      </c>
      <c r="F386" s="32">
        <f>IF(ISERROR(VLOOKUP($B386&amp;$N386,'1 этап'!$A$13:$I$512,8,FALSE)),0,VLOOKUP($B386&amp;$N386,'1 этап'!$A$13:$I$512,8,FALSE))</f>
        <v>0</v>
      </c>
      <c r="G386" s="32">
        <f>IF(ISERROR(VLOOKUP($B386&amp;$N386,'2 этап'!$A$13:$I$512,8,FALSE)),0,VLOOKUP($B386&amp;$N386,'2 этап'!$A$13:$I$512,8,FALSE))</f>
        <v>1</v>
      </c>
      <c r="H386" s="32">
        <f>IF(ISERROR(VLOOKUP($B386&amp;$N386,'3 этап'!$A$13:$I$512,8,FALSE)),0,VLOOKUP($B386&amp;$N386,'3 этап'!$A$13:$I$512,8,FALSE))</f>
        <v>0</v>
      </c>
      <c r="I386" s="32">
        <f>IF(ISERROR(VLOOKUP($B386&amp;$N386,'4 этап'!$A$13:$I$512,8,FALSE)),0,VLOOKUP($B386&amp;$N386,'4 этап'!$A$13:$I$512,8,FALSE))</f>
        <v>0</v>
      </c>
      <c r="J386" s="32">
        <f>IF(ISERROR(VLOOKUP($B386&amp;$N386,'5 этап'!$A$13:$I$512,8,FALSE)),0,VLOOKUP($B386&amp;$N386,'5 этап'!$A$13:$I$512,8,FALSE))</f>
        <v>0</v>
      </c>
      <c r="K386" s="32">
        <f>IF(ISERROR(VLOOKUP($B386&amp;$N386,'6 этап'!$A$13:$I$512,8,FALSE)),0,VLOOKUP($B386&amp;$N386,'6 этап'!$A$13:$I$512,8,FALSE))</f>
        <v>0</v>
      </c>
      <c r="L386" s="32">
        <f>IF(ISERROR(VLOOKUP($B386&amp;$N386,'7 этап'!$A$13:$I$466,8,FALSE)),0,VLOOKUP($B386&amp;$N386,'7 этап'!$A$13:$I$466,8,FALSE))</f>
        <v>0</v>
      </c>
      <c r="M386" s="12">
        <f>LARGE(F386:K386,1)+LARGE(F386:K386,2)+LARGE(F386:K386,3)+LARGE(F386:K386,4)+L386</f>
        <v>1</v>
      </c>
      <c r="N386" s="14" t="s">
        <v>970</v>
      </c>
    </row>
    <row r="387" spans="1:14" x14ac:dyDescent="0.3">
      <c r="A387" s="35">
        <v>74</v>
      </c>
      <c r="B387" s="4" t="s">
        <v>497</v>
      </c>
      <c r="C387" s="4" t="s">
        <v>112</v>
      </c>
      <c r="D387" s="4">
        <v>2013</v>
      </c>
      <c r="E387" s="8">
        <f>COUNTIF(F387:L387,"&gt;0")</f>
        <v>1</v>
      </c>
      <c r="F387" s="32">
        <f>IF(ISERROR(VLOOKUP($B387&amp;$N387,'1 этап'!$A$13:$I$512,8,FALSE)),0,VLOOKUP($B387&amp;$N387,'1 этап'!$A$13:$I$512,8,FALSE))</f>
        <v>1</v>
      </c>
      <c r="G387" s="32">
        <f>IF(ISERROR(VLOOKUP($B387&amp;$N387,'2 этап'!$A$13:$I$512,8,FALSE)),0,VLOOKUP($B387&amp;$N387,'2 этап'!$A$13:$I$512,8,FALSE))</f>
        <v>0</v>
      </c>
      <c r="H387" s="32">
        <f>IF(ISERROR(VLOOKUP($B387&amp;$N387,'3 этап'!$A$13:$I$512,8,FALSE)),0,VLOOKUP($B387&amp;$N387,'3 этап'!$A$13:$I$512,8,FALSE))</f>
        <v>0</v>
      </c>
      <c r="I387" s="32">
        <f>IF(ISERROR(VLOOKUP($B387&amp;$N387,'4 этап'!$A$13:$I$512,8,FALSE)),0,VLOOKUP($B387&amp;$N387,'4 этап'!$A$13:$I$512,8,FALSE))</f>
        <v>0</v>
      </c>
      <c r="J387" s="32">
        <f>IF(ISERROR(VLOOKUP($B387&amp;$N387,'5 этап'!$A$13:$I$512,8,FALSE)),0,VLOOKUP($B387&amp;$N387,'5 этап'!$A$13:$I$512,8,FALSE))</f>
        <v>0</v>
      </c>
      <c r="K387" s="32">
        <f>IF(ISERROR(VLOOKUP($B387&amp;$N387,'6 этап'!$A$13:$I$512,8,FALSE)),0,VLOOKUP($B387&amp;$N387,'6 этап'!$A$13:$I$512,8,FALSE))</f>
        <v>0</v>
      </c>
      <c r="L387" s="32">
        <f>IF(ISERROR(VLOOKUP($B387&amp;$N387,'7 этап'!$A$13:$I$466,8,FALSE)),0,VLOOKUP($B387&amp;$N387,'7 этап'!$A$13:$I$466,8,FALSE))</f>
        <v>0</v>
      </c>
      <c r="M387" s="12">
        <f>LARGE(F387:K387,1)+LARGE(F387:K387,2)+LARGE(F387:K387,3)+LARGE(F387:K387,4)+L387</f>
        <v>1</v>
      </c>
      <c r="N387" s="14" t="s">
        <v>970</v>
      </c>
    </row>
    <row r="388" spans="1:14" x14ac:dyDescent="0.3">
      <c r="A388" s="35">
        <v>75</v>
      </c>
      <c r="B388" s="4" t="s">
        <v>925</v>
      </c>
      <c r="C388" s="4" t="s">
        <v>821</v>
      </c>
      <c r="D388" s="4">
        <v>2013</v>
      </c>
      <c r="E388" s="8">
        <f>COUNTIF(F388:L388,"&gt;0")</f>
        <v>1</v>
      </c>
      <c r="F388" s="32">
        <f>IF(ISERROR(VLOOKUP($B388&amp;$N388,'1 этап'!$A$13:$I$512,8,FALSE)),0,VLOOKUP($B388&amp;$N388,'1 этап'!$A$13:$I$512,8,FALSE))</f>
        <v>0</v>
      </c>
      <c r="G388" s="32">
        <f>IF(ISERROR(VLOOKUP($B388&amp;$N388,'2 этап'!$A$13:$I$512,8,FALSE)),0,VLOOKUP($B388&amp;$N388,'2 этап'!$A$13:$I$512,8,FALSE))</f>
        <v>0</v>
      </c>
      <c r="H388" s="32">
        <f>IF(ISERROR(VLOOKUP($B388&amp;$N388,'3 этап'!$A$13:$I$512,8,FALSE)),0,VLOOKUP($B388&amp;$N388,'3 этап'!$A$13:$I$512,8,FALSE))</f>
        <v>0</v>
      </c>
      <c r="I388" s="32">
        <f>IF(ISERROR(VLOOKUP($B388&amp;$N388,'4 этап'!$A$13:$I$512,8,FALSE)),0,VLOOKUP($B388&amp;$N388,'4 этап'!$A$13:$I$512,8,FALSE))</f>
        <v>0</v>
      </c>
      <c r="J388" s="32">
        <f>IF(ISERROR(VLOOKUP($B388&amp;$N388,'5 этап'!$A$13:$I$512,8,FALSE)),0,VLOOKUP($B388&amp;$N388,'5 этап'!$A$13:$I$512,8,FALSE))</f>
        <v>0</v>
      </c>
      <c r="K388" s="32">
        <f>IF(ISERROR(VLOOKUP($B388&amp;$N388,'6 этап'!$A$13:$I$512,8,FALSE)),0,VLOOKUP($B388&amp;$N388,'6 этап'!$A$13:$I$512,8,FALSE))</f>
        <v>1</v>
      </c>
      <c r="L388" s="32">
        <f>IF(ISERROR(VLOOKUP($B388&amp;$N388,'7 этап'!$A$13:$I$466,8,FALSE)),0,VLOOKUP($B388&amp;$N388,'7 этап'!$A$13:$I$466,8,FALSE))</f>
        <v>0</v>
      </c>
      <c r="M388" s="12">
        <f>LARGE(F388:K388,1)+LARGE(F388:K388,2)+LARGE(F388:K388,3)+LARGE(F388:K388,4)+L388</f>
        <v>1</v>
      </c>
      <c r="N388" s="14" t="s">
        <v>970</v>
      </c>
    </row>
    <row r="389" spans="1:14" x14ac:dyDescent="0.3">
      <c r="A389" s="35">
        <v>76</v>
      </c>
      <c r="B389" s="4" t="s">
        <v>503</v>
      </c>
      <c r="C389" s="4" t="s">
        <v>211</v>
      </c>
      <c r="D389" s="4">
        <v>2013</v>
      </c>
      <c r="E389" s="8">
        <f>COUNTIF(F389:L389,"&gt;0")</f>
        <v>1</v>
      </c>
      <c r="F389" s="32">
        <f>IF(ISERROR(VLOOKUP($B389&amp;$N389,'1 этап'!$A$13:$I$512,8,FALSE)),0,VLOOKUP($B389&amp;$N389,'1 этап'!$A$13:$I$512,8,FALSE))</f>
        <v>1</v>
      </c>
      <c r="G389" s="32">
        <f>IF(ISERROR(VLOOKUP($B389&amp;$N389,'2 этап'!$A$13:$I$512,8,FALSE)),0,VLOOKUP($B389&amp;$N389,'2 этап'!$A$13:$I$512,8,FALSE))</f>
        <v>0</v>
      </c>
      <c r="H389" s="32">
        <f>IF(ISERROR(VLOOKUP($B389&amp;$N389,'3 этап'!$A$13:$I$512,8,FALSE)),0,VLOOKUP($B389&amp;$N389,'3 этап'!$A$13:$I$512,8,FALSE))</f>
        <v>0</v>
      </c>
      <c r="I389" s="32">
        <f>IF(ISERROR(VLOOKUP($B389&amp;$N389,'4 этап'!$A$13:$I$512,8,FALSE)),0,VLOOKUP($B389&amp;$N389,'4 этап'!$A$13:$I$512,8,FALSE))</f>
        <v>0</v>
      </c>
      <c r="J389" s="32">
        <f>IF(ISERROR(VLOOKUP($B389&amp;$N389,'5 этап'!$A$13:$I$512,8,FALSE)),0,VLOOKUP($B389&amp;$N389,'5 этап'!$A$13:$I$512,8,FALSE))</f>
        <v>0</v>
      </c>
      <c r="K389" s="32">
        <f>IF(ISERROR(VLOOKUP($B389&amp;$N389,'6 этап'!$A$13:$I$512,8,FALSE)),0,VLOOKUP($B389&amp;$N389,'6 этап'!$A$13:$I$512,8,FALSE))</f>
        <v>0</v>
      </c>
      <c r="L389" s="32">
        <f>IF(ISERROR(VLOOKUP($B389&amp;$N389,'7 этап'!$A$13:$I$466,8,FALSE)),0,VLOOKUP($B389&amp;$N389,'7 этап'!$A$13:$I$466,8,FALSE))</f>
        <v>0</v>
      </c>
      <c r="M389" s="12">
        <f>LARGE(F389:K389,1)+LARGE(F389:K389,2)+LARGE(F389:K389,3)+LARGE(F389:K389,4)+L389</f>
        <v>1</v>
      </c>
      <c r="N389" s="14" t="s">
        <v>970</v>
      </c>
    </row>
    <row r="390" spans="1:14" x14ac:dyDescent="0.3">
      <c r="A390" s="35">
        <v>77</v>
      </c>
      <c r="B390" s="4" t="s">
        <v>496</v>
      </c>
      <c r="C390" s="4" t="s">
        <v>44</v>
      </c>
      <c r="D390" s="4">
        <v>2013</v>
      </c>
      <c r="E390" s="8">
        <f>COUNTIF(F390:L390,"&gt;0")</f>
        <v>1</v>
      </c>
      <c r="F390" s="32">
        <f>IF(ISERROR(VLOOKUP($B390&amp;$N390,'1 этап'!$A$13:$I$512,8,FALSE)),0,VLOOKUP($B390&amp;$N390,'1 этап'!$A$13:$I$512,8,FALSE))</f>
        <v>1</v>
      </c>
      <c r="G390" s="32">
        <f>IF(ISERROR(VLOOKUP($B390&amp;$N390,'2 этап'!$A$13:$I$512,8,FALSE)),0,VLOOKUP($B390&amp;$N390,'2 этап'!$A$13:$I$512,8,FALSE))</f>
        <v>0</v>
      </c>
      <c r="H390" s="32">
        <f>IF(ISERROR(VLOOKUP($B390&amp;$N390,'3 этап'!$A$13:$I$512,8,FALSE)),0,VLOOKUP($B390&amp;$N390,'3 этап'!$A$13:$I$512,8,FALSE))</f>
        <v>0</v>
      </c>
      <c r="I390" s="32">
        <f>IF(ISERROR(VLOOKUP($B390&amp;$N390,'4 этап'!$A$13:$I$512,8,FALSE)),0,VLOOKUP($B390&amp;$N390,'4 этап'!$A$13:$I$512,8,FALSE))</f>
        <v>0</v>
      </c>
      <c r="J390" s="32">
        <f>IF(ISERROR(VLOOKUP($B390&amp;$N390,'5 этап'!$A$13:$I$512,8,FALSE)),0,VLOOKUP($B390&amp;$N390,'5 этап'!$A$13:$I$512,8,FALSE))</f>
        <v>0</v>
      </c>
      <c r="K390" s="32">
        <f>IF(ISERROR(VLOOKUP($B390&amp;$N390,'6 этап'!$A$13:$I$512,8,FALSE)),0,VLOOKUP($B390&amp;$N390,'6 этап'!$A$13:$I$512,8,FALSE))</f>
        <v>0</v>
      </c>
      <c r="L390" s="32">
        <f>IF(ISERROR(VLOOKUP($B390&amp;$N390,'7 этап'!$A$13:$I$466,8,FALSE)),0,VLOOKUP($B390&amp;$N390,'7 этап'!$A$13:$I$466,8,FALSE))</f>
        <v>0</v>
      </c>
      <c r="M390" s="12">
        <f>LARGE(F390:K390,1)+LARGE(F390:K390,2)+LARGE(F390:K390,3)+LARGE(F390:K390,4)+L390</f>
        <v>1</v>
      </c>
      <c r="N390" s="14" t="s">
        <v>970</v>
      </c>
    </row>
    <row r="391" spans="1:14" x14ac:dyDescent="0.3">
      <c r="A391" s="35">
        <v>78</v>
      </c>
      <c r="B391" s="4" t="s">
        <v>506</v>
      </c>
      <c r="C391" s="4" t="s">
        <v>48</v>
      </c>
      <c r="D391" s="4">
        <v>2012</v>
      </c>
      <c r="E391" s="8">
        <f>COUNTIF(F391:L391,"&gt;0")</f>
        <v>1</v>
      </c>
      <c r="F391" s="32">
        <f>IF(ISERROR(VLOOKUP($B391&amp;$N391,'1 этап'!$A$13:$I$512,8,FALSE)),0,VLOOKUP($B391&amp;$N391,'1 этап'!$A$13:$I$512,8,FALSE))</f>
        <v>0.01</v>
      </c>
      <c r="G391" s="32">
        <f>IF(ISERROR(VLOOKUP($B391&amp;$N391,'2 этап'!$A$13:$I$512,8,FALSE)),0,VLOOKUP($B391&amp;$N391,'2 этап'!$A$13:$I$512,8,FALSE))</f>
        <v>0</v>
      </c>
      <c r="H391" s="32">
        <f>IF(ISERROR(VLOOKUP($B391&amp;$N391,'3 этап'!$A$13:$I$512,8,FALSE)),0,VLOOKUP($B391&amp;$N391,'3 этап'!$A$13:$I$512,8,FALSE))</f>
        <v>0</v>
      </c>
      <c r="I391" s="32">
        <f>IF(ISERROR(VLOOKUP($B391&amp;$N391,'4 этап'!$A$13:$I$512,8,FALSE)),0,VLOOKUP($B391&amp;$N391,'4 этап'!$A$13:$I$512,8,FALSE))</f>
        <v>0</v>
      </c>
      <c r="J391" s="32">
        <f>IF(ISERROR(VLOOKUP($B391&amp;$N391,'5 этап'!$A$13:$I$512,8,FALSE)),0,VLOOKUP($B391&amp;$N391,'5 этап'!$A$13:$I$512,8,FALSE))</f>
        <v>0</v>
      </c>
      <c r="K391" s="32">
        <f>IF(ISERROR(VLOOKUP($B391&amp;$N391,'6 этап'!$A$13:$I$512,8,FALSE)),0,VLOOKUP($B391&amp;$N391,'6 этап'!$A$13:$I$512,8,FALSE))</f>
        <v>0</v>
      </c>
      <c r="L391" s="32">
        <f>IF(ISERROR(VLOOKUP($B391&amp;$N391,'7 этап'!$A$13:$I$466,8,FALSE)),0,VLOOKUP($B391&amp;$N391,'7 этап'!$A$13:$I$466,8,FALSE))</f>
        <v>0</v>
      </c>
      <c r="M391" s="12">
        <f>LARGE(F391:K391,1)+LARGE(F391:K391,2)+LARGE(F391:K391,3)+LARGE(F391:K391,4)+L391</f>
        <v>0.01</v>
      </c>
      <c r="N391" s="14" t="s">
        <v>970</v>
      </c>
    </row>
    <row r="392" spans="1:14" x14ac:dyDescent="0.3">
      <c r="A392" s="35">
        <v>79</v>
      </c>
      <c r="B392" s="4" t="s">
        <v>836</v>
      </c>
      <c r="C392" s="4" t="s">
        <v>37</v>
      </c>
      <c r="D392" s="4">
        <v>2013</v>
      </c>
      <c r="E392" s="8">
        <f>COUNTIF(F392:L392,"&gt;0")</f>
        <v>1</v>
      </c>
      <c r="F392" s="32">
        <f>IF(ISERROR(VLOOKUP($B392&amp;$N392,'1 этап'!$A$13:$I$512,8,FALSE)),0,VLOOKUP($B392&amp;$N392,'1 этап'!$A$13:$I$512,8,FALSE))</f>
        <v>0</v>
      </c>
      <c r="G392" s="32">
        <f>IF(ISERROR(VLOOKUP($B392&amp;$N392,'2 этап'!$A$13:$I$512,8,FALSE)),0,VLOOKUP($B392&amp;$N392,'2 этап'!$A$13:$I$512,8,FALSE))</f>
        <v>0</v>
      </c>
      <c r="H392" s="32">
        <f>IF(ISERROR(VLOOKUP($B392&amp;$N392,'3 этап'!$A$13:$I$512,8,FALSE)),0,VLOOKUP($B392&amp;$N392,'3 этап'!$A$13:$I$512,8,FALSE))</f>
        <v>0</v>
      </c>
      <c r="I392" s="32">
        <f>IF(ISERROR(VLOOKUP($B392&amp;$N392,'4 этап'!$A$13:$I$512,8,FALSE)),0,VLOOKUP($B392&amp;$N392,'4 этап'!$A$13:$I$512,8,FALSE))</f>
        <v>0</v>
      </c>
      <c r="J392" s="32">
        <f>IF(ISERROR(VLOOKUP($B392&amp;$N392,'5 этап'!$A$13:$I$512,8,FALSE)),0,VLOOKUP($B392&amp;$N392,'5 этап'!$A$13:$I$512,8,FALSE))</f>
        <v>0.01</v>
      </c>
      <c r="K392" s="32">
        <f>IF(ISERROR(VLOOKUP($B392&amp;$N392,'6 этап'!$A$13:$I$512,8,FALSE)),0,VLOOKUP($B392&amp;$N392,'6 этап'!$A$13:$I$512,8,FALSE))</f>
        <v>0</v>
      </c>
      <c r="L392" s="32">
        <f>IF(ISERROR(VLOOKUP($B392&amp;$N392,'7 этап'!$A$13:$I$466,8,FALSE)),0,VLOOKUP($B392&amp;$N392,'7 этап'!$A$13:$I$466,8,FALSE))</f>
        <v>0</v>
      </c>
      <c r="M392" s="12">
        <f>LARGE(F392:K392,1)+LARGE(F392:K392,2)+LARGE(F392:K392,3)+LARGE(F392:K392,4)+L392</f>
        <v>0.01</v>
      </c>
      <c r="N392" s="14" t="s">
        <v>970</v>
      </c>
    </row>
    <row r="393" spans="1:14" x14ac:dyDescent="0.3">
      <c r="A393" s="35">
        <v>80</v>
      </c>
      <c r="B393" s="4" t="s">
        <v>504</v>
      </c>
      <c r="C393" s="4" t="s">
        <v>58</v>
      </c>
      <c r="D393" s="4">
        <v>2012</v>
      </c>
      <c r="E393" s="8">
        <f>COUNTIF(F393:L393,"&gt;0")</f>
        <v>1</v>
      </c>
      <c r="F393" s="32">
        <f>IF(ISERROR(VLOOKUP($B393&amp;$N393,'1 этап'!$A$13:$I$512,8,FALSE)),0,VLOOKUP($B393&amp;$N393,'1 этап'!$A$13:$I$512,8,FALSE))</f>
        <v>0.01</v>
      </c>
      <c r="G393" s="32">
        <f>IF(ISERROR(VLOOKUP($B393&amp;$N393,'2 этап'!$A$13:$I$512,8,FALSE)),0,VLOOKUP($B393&amp;$N393,'2 этап'!$A$13:$I$512,8,FALSE))</f>
        <v>0</v>
      </c>
      <c r="H393" s="32">
        <f>IF(ISERROR(VLOOKUP($B393&amp;$N393,'3 этап'!$A$13:$I$512,8,FALSE)),0,VLOOKUP($B393&amp;$N393,'3 этап'!$A$13:$I$512,8,FALSE))</f>
        <v>0</v>
      </c>
      <c r="I393" s="32">
        <f>IF(ISERROR(VLOOKUP($B393&amp;$N393,'4 этап'!$A$13:$I$512,8,FALSE)),0,VLOOKUP($B393&amp;$N393,'4 этап'!$A$13:$I$512,8,FALSE))</f>
        <v>0</v>
      </c>
      <c r="J393" s="32">
        <f>IF(ISERROR(VLOOKUP($B393&amp;$N393,'5 этап'!$A$13:$I$512,8,FALSE)),0,VLOOKUP($B393&amp;$N393,'5 этап'!$A$13:$I$512,8,FALSE))</f>
        <v>0</v>
      </c>
      <c r="K393" s="32">
        <f>IF(ISERROR(VLOOKUP($B393&amp;$N393,'6 этап'!$A$13:$I$512,8,FALSE)),0,VLOOKUP($B393&amp;$N393,'6 этап'!$A$13:$I$512,8,FALSE))</f>
        <v>0</v>
      </c>
      <c r="L393" s="32">
        <f>IF(ISERROR(VLOOKUP($B393&amp;$N393,'7 этап'!$A$13:$I$466,8,FALSE)),0,VLOOKUP($B393&amp;$N393,'7 этап'!$A$13:$I$466,8,FALSE))</f>
        <v>0</v>
      </c>
      <c r="M393" s="12">
        <f>LARGE(F393:K393,1)+LARGE(F393:K393,2)+LARGE(F393:K393,3)+LARGE(F393:K393,4)+L393</f>
        <v>0.01</v>
      </c>
      <c r="N393" s="14" t="s">
        <v>970</v>
      </c>
    </row>
    <row r="394" spans="1:14" x14ac:dyDescent="0.3">
      <c r="A394" s="35">
        <v>81</v>
      </c>
      <c r="B394" s="4" t="s">
        <v>838</v>
      </c>
      <c r="C394" s="4" t="s">
        <v>58</v>
      </c>
      <c r="D394" s="4">
        <v>2012</v>
      </c>
      <c r="E394" s="8">
        <f>COUNTIF(F394:L394,"&gt;0")</f>
        <v>1</v>
      </c>
      <c r="F394" s="32">
        <f>IF(ISERROR(VLOOKUP($B394&amp;$N394,'1 этап'!$A$13:$I$512,8,FALSE)),0,VLOOKUP($B394&amp;$N394,'1 этап'!$A$13:$I$512,8,FALSE))</f>
        <v>0</v>
      </c>
      <c r="G394" s="32">
        <f>IF(ISERROR(VLOOKUP($B394&amp;$N394,'2 этап'!$A$13:$I$512,8,FALSE)),0,VLOOKUP($B394&amp;$N394,'2 этап'!$A$13:$I$512,8,FALSE))</f>
        <v>0</v>
      </c>
      <c r="H394" s="32">
        <f>IF(ISERROR(VLOOKUP($B394&amp;$N394,'3 этап'!$A$13:$I$512,8,FALSE)),0,VLOOKUP($B394&amp;$N394,'3 этап'!$A$13:$I$512,8,FALSE))</f>
        <v>0</v>
      </c>
      <c r="I394" s="32">
        <f>IF(ISERROR(VLOOKUP($B394&amp;$N394,'4 этап'!$A$13:$I$512,8,FALSE)),0,VLOOKUP($B394&amp;$N394,'4 этап'!$A$13:$I$512,8,FALSE))</f>
        <v>0</v>
      </c>
      <c r="J394" s="32">
        <f>IF(ISERROR(VLOOKUP($B394&amp;$N394,'5 этап'!$A$13:$I$512,8,FALSE)),0,VLOOKUP($B394&amp;$N394,'5 этап'!$A$13:$I$512,8,FALSE))</f>
        <v>0.01</v>
      </c>
      <c r="K394" s="32">
        <f>IF(ISERROR(VLOOKUP($B394&amp;$N394,'6 этап'!$A$13:$I$512,8,FALSE)),0,VLOOKUP($B394&amp;$N394,'6 этап'!$A$13:$I$512,8,FALSE))</f>
        <v>0</v>
      </c>
      <c r="L394" s="32">
        <f>IF(ISERROR(VLOOKUP($B394&amp;$N394,'7 этап'!$A$13:$I$466,8,FALSE)),0,VLOOKUP($B394&amp;$N394,'7 этап'!$A$13:$I$466,8,FALSE))</f>
        <v>0</v>
      </c>
      <c r="M394" s="12">
        <f>LARGE(F394:K394,1)+LARGE(F394:K394,2)+LARGE(F394:K394,3)+LARGE(F394:K394,4)+L394</f>
        <v>0.01</v>
      </c>
      <c r="N394" s="14" t="s">
        <v>970</v>
      </c>
    </row>
    <row r="395" spans="1:14" x14ac:dyDescent="0.3">
      <c r="A395" s="35">
        <v>82</v>
      </c>
      <c r="B395" s="4" t="s">
        <v>835</v>
      </c>
      <c r="C395" s="4" t="s">
        <v>58</v>
      </c>
      <c r="D395" s="4">
        <v>2013</v>
      </c>
      <c r="E395" s="8">
        <f>COUNTIF(F395:L395,"&gt;0")</f>
        <v>1</v>
      </c>
      <c r="F395" s="32">
        <f>IF(ISERROR(VLOOKUP($B395&amp;$N395,'1 этап'!$A$13:$I$512,8,FALSE)),0,VLOOKUP($B395&amp;$N395,'1 этап'!$A$13:$I$512,8,FALSE))</f>
        <v>0</v>
      </c>
      <c r="G395" s="32">
        <f>IF(ISERROR(VLOOKUP($B395&amp;$N395,'2 этап'!$A$13:$I$512,8,FALSE)),0,VLOOKUP($B395&amp;$N395,'2 этап'!$A$13:$I$512,8,FALSE))</f>
        <v>0</v>
      </c>
      <c r="H395" s="32">
        <f>IF(ISERROR(VLOOKUP($B395&amp;$N395,'3 этап'!$A$13:$I$512,8,FALSE)),0,VLOOKUP($B395&amp;$N395,'3 этап'!$A$13:$I$512,8,FALSE))</f>
        <v>0</v>
      </c>
      <c r="I395" s="32">
        <f>IF(ISERROR(VLOOKUP($B395&amp;$N395,'4 этап'!$A$13:$I$512,8,FALSE)),0,VLOOKUP($B395&amp;$N395,'4 этап'!$A$13:$I$512,8,FALSE))</f>
        <v>0</v>
      </c>
      <c r="J395" s="32">
        <f>IF(ISERROR(VLOOKUP($B395&amp;$N395,'5 этап'!$A$13:$I$512,8,FALSE)),0,VLOOKUP($B395&amp;$N395,'5 этап'!$A$13:$I$512,8,FALSE))</f>
        <v>0.01</v>
      </c>
      <c r="K395" s="32">
        <f>IF(ISERROR(VLOOKUP($B395&amp;$N395,'6 этап'!$A$13:$I$512,8,FALSE)),0,VLOOKUP($B395&amp;$N395,'6 этап'!$A$13:$I$512,8,FALSE))</f>
        <v>0</v>
      </c>
      <c r="L395" s="32">
        <f>IF(ISERROR(VLOOKUP($B395&amp;$N395,'7 этап'!$A$13:$I$466,8,FALSE)),0,VLOOKUP($B395&amp;$N395,'7 этап'!$A$13:$I$466,8,FALSE))</f>
        <v>0</v>
      </c>
      <c r="M395" s="12">
        <f>LARGE(F395:K395,1)+LARGE(F395:K395,2)+LARGE(F395:K395,3)+LARGE(F395:K395,4)+L395</f>
        <v>0.01</v>
      </c>
      <c r="N395" s="14" t="s">
        <v>970</v>
      </c>
    </row>
    <row r="396" spans="1:14" x14ac:dyDescent="0.3">
      <c r="A396" s="35">
        <v>83</v>
      </c>
      <c r="B396" s="16" t="s">
        <v>223</v>
      </c>
      <c r="C396" s="16" t="s">
        <v>58</v>
      </c>
      <c r="D396" s="16">
        <v>2013</v>
      </c>
      <c r="E396" s="8">
        <f>COUNTIF(F396:L396,"&gt;0")</f>
        <v>1</v>
      </c>
      <c r="F396" s="32">
        <f>IF(ISERROR(VLOOKUP($B396&amp;$N396,'1 этап'!$A$13:$I$512,8,FALSE)),0,VLOOKUP($B396&amp;$N396,'1 этап'!$A$13:$I$512,8,FALSE))</f>
        <v>0</v>
      </c>
      <c r="G396" s="32">
        <f>IF(ISERROR(VLOOKUP($B396&amp;$N396,'2 этап'!$A$13:$I$512,8,FALSE)),0,VLOOKUP($B396&amp;$N396,'2 этап'!$A$13:$I$512,8,FALSE))</f>
        <v>0.01</v>
      </c>
      <c r="H396" s="32">
        <f>IF(ISERROR(VLOOKUP($B396&amp;$N396,'3 этап'!$A$13:$I$512,8,FALSE)),0,VLOOKUP($B396&amp;$N396,'3 этап'!$A$13:$I$512,8,FALSE))</f>
        <v>0</v>
      </c>
      <c r="I396" s="32">
        <f>IF(ISERROR(VLOOKUP($B396&amp;$N396,'4 этап'!$A$13:$I$512,8,FALSE)),0,VLOOKUP($B396&amp;$N396,'4 этап'!$A$13:$I$512,8,FALSE))</f>
        <v>0</v>
      </c>
      <c r="J396" s="32">
        <f>IF(ISERROR(VLOOKUP($B396&amp;$N396,'5 этап'!$A$13:$I$512,8,FALSE)),0,VLOOKUP($B396&amp;$N396,'5 этап'!$A$13:$I$512,8,FALSE))</f>
        <v>0</v>
      </c>
      <c r="K396" s="32">
        <f>IF(ISERROR(VLOOKUP($B396&amp;$N396,'6 этап'!$A$13:$I$512,8,FALSE)),0,VLOOKUP($B396&amp;$N396,'6 этап'!$A$13:$I$512,8,FALSE))</f>
        <v>0</v>
      </c>
      <c r="L396" s="32">
        <f>IF(ISERROR(VLOOKUP($B396&amp;$N396,'7 этап'!$A$13:$I$466,8,FALSE)),0,VLOOKUP($B396&amp;$N396,'7 этап'!$A$13:$I$466,8,FALSE))</f>
        <v>0</v>
      </c>
      <c r="M396" s="12">
        <f>LARGE(F396:K396,1)+LARGE(F396:K396,2)+LARGE(F396:K396,3)+LARGE(F396:K396,4)+L396</f>
        <v>0.01</v>
      </c>
      <c r="N396" s="14" t="s">
        <v>970</v>
      </c>
    </row>
    <row r="397" spans="1:14" x14ac:dyDescent="0.3">
      <c r="A397" s="35">
        <v>85</v>
      </c>
      <c r="B397" s="35" t="s">
        <v>224</v>
      </c>
      <c r="C397" s="35" t="s">
        <v>35</v>
      </c>
      <c r="D397" s="35">
        <v>2012</v>
      </c>
      <c r="E397" s="8">
        <f>COUNTIF(F397:L397,"&gt;0")</f>
        <v>1</v>
      </c>
      <c r="F397" s="32">
        <f>IF(ISERROR(VLOOKUP($B397&amp;$N397,'1 этап'!$A$13:$I$512,8,FALSE)),0,VLOOKUP($B397&amp;$N397,'1 этап'!$A$13:$I$512,8,FALSE))</f>
        <v>0</v>
      </c>
      <c r="G397" s="32">
        <f>IF(ISERROR(VLOOKUP($B397&amp;$N397,'2 этап'!$A$13:$I$512,8,FALSE)),0,VLOOKUP($B397&amp;$N397,'2 этап'!$A$13:$I$512,8,FALSE))</f>
        <v>0.01</v>
      </c>
      <c r="H397" s="32">
        <f>IF(ISERROR(VLOOKUP($B397&amp;$N397,'3 этап'!$A$13:$I$512,8,FALSE)),0,VLOOKUP($B397&amp;$N397,'3 этап'!$A$13:$I$512,8,FALSE))</f>
        <v>0</v>
      </c>
      <c r="I397" s="32">
        <f>IF(ISERROR(VLOOKUP($B397&amp;$N397,'4 этап'!$A$13:$I$512,8,FALSE)),0,VLOOKUP($B397&amp;$N397,'4 этап'!$A$13:$I$512,8,FALSE))</f>
        <v>0</v>
      </c>
      <c r="J397" s="32">
        <f>IF(ISERROR(VLOOKUP($B397&amp;$N397,'5 этап'!$A$13:$I$512,8,FALSE)),0,VLOOKUP($B397&amp;$N397,'5 этап'!$A$13:$I$512,8,FALSE))</f>
        <v>0</v>
      </c>
      <c r="K397" s="32">
        <f>IF(ISERROR(VLOOKUP($B397&amp;$N397,'6 этап'!$A$13:$I$512,8,FALSE)),0,VLOOKUP($B397&amp;$N397,'6 этап'!$A$13:$I$512,8,FALSE))</f>
        <v>0</v>
      </c>
      <c r="L397" s="32">
        <f>IF(ISERROR(VLOOKUP($B397&amp;$N397,'7 этап'!$A$13:$I$466,8,FALSE)),0,VLOOKUP($B397&amp;$N397,'7 этап'!$A$13:$I$466,8,FALSE))</f>
        <v>0</v>
      </c>
      <c r="M397" s="12">
        <f>LARGE(F397:K397,1)+LARGE(F397:K397,2)+LARGE(F397:K397,3)+LARGE(F397:K397,4)+L397</f>
        <v>0.01</v>
      </c>
      <c r="N397" s="14" t="s">
        <v>970</v>
      </c>
    </row>
    <row r="398" spans="1:14" s="27" customFormat="1" ht="32" customHeight="1" x14ac:dyDescent="0.3">
      <c r="A398" s="9" t="s">
        <v>971</v>
      </c>
      <c r="B398" s="9"/>
      <c r="C398" s="9"/>
      <c r="D398" s="9"/>
      <c r="E398" s="15"/>
      <c r="F398" s="32">
        <f>IF(ISERROR(VLOOKUP($B398&amp;$N398,'1 этап'!$A$13:$I$512,8,FALSE)),0,VLOOKUP($B398&amp;$N398,'1 этап'!$A$13:$I$512,8,FALSE))</f>
        <v>0</v>
      </c>
      <c r="G398" s="32">
        <f>IF(ISERROR(VLOOKUP($B398&amp;$N398,'2 этап'!$A$13:$I$512,8,FALSE)),0,VLOOKUP($B398&amp;$N398,'2 этап'!$A$13:$I$512,8,FALSE))</f>
        <v>0</v>
      </c>
      <c r="H398" s="32">
        <f>IF(ISERROR(VLOOKUP($B398&amp;$N398,'3 этап'!$A$13:$I$512,8,FALSE)),0,VLOOKUP($B398&amp;$N398,'3 этап'!$A$13:$I$512,8,FALSE))</f>
        <v>0</v>
      </c>
      <c r="I398" s="32">
        <f>IF(ISERROR(VLOOKUP($B398&amp;$N398,'4 этап'!$A$13:$I$512,8,FALSE)),0,VLOOKUP($B398&amp;$N398,'4 этап'!$A$13:$I$512,8,FALSE))</f>
        <v>0</v>
      </c>
      <c r="J398" s="32">
        <f>IF(ISERROR(VLOOKUP($B398&amp;$N398,'5 этап'!$A$13:$I$512,8,FALSE)),0,VLOOKUP($B398&amp;$N398,'5 этап'!$A$13:$I$512,8,FALSE))</f>
        <v>0</v>
      </c>
      <c r="K398" s="32">
        <f>IF(ISERROR(VLOOKUP($B398&amp;$N398,'6 этап'!$A$13:$I$512,8,FALSE)),0,VLOOKUP($B398&amp;$N398,'6 этап'!$A$13:$I$512,8,FALSE))</f>
        <v>0</v>
      </c>
      <c r="L398" s="32">
        <f>IF(ISERROR(VLOOKUP($B398&amp;$N398,'7 этап'!$A$13:$I$466,8,FALSE)),0,VLOOKUP($B398&amp;$N398,'7 этап'!$A$13:$I$466,8,FALSE))</f>
        <v>0</v>
      </c>
      <c r="M398" s="25">
        <v>1001</v>
      </c>
      <c r="N398" s="26" t="s">
        <v>971</v>
      </c>
    </row>
    <row r="399" spans="1:14" x14ac:dyDescent="0.3">
      <c r="A399" s="4">
        <v>1</v>
      </c>
      <c r="B399" s="4" t="s">
        <v>226</v>
      </c>
      <c r="C399" s="4" t="s">
        <v>112</v>
      </c>
      <c r="D399" s="4">
        <v>2010</v>
      </c>
      <c r="E399" s="8">
        <f>COUNTIF(F399:L399,"&gt;0")</f>
        <v>7</v>
      </c>
      <c r="F399" s="32">
        <f>IF(ISERROR(VLOOKUP($B399&amp;$N399,'1 этап'!$A$13:$I$512,8,FALSE)),0,VLOOKUP($B399&amp;$N399,'1 этап'!$A$13:$I$512,8,FALSE))</f>
        <v>200</v>
      </c>
      <c r="G399" s="32">
        <f>IF(ISERROR(VLOOKUP($B399&amp;$N399,'2 этап'!$A$13:$I$512,8,FALSE)),0,VLOOKUP($B399&amp;$N399,'2 этап'!$A$13:$I$512,8,FALSE))</f>
        <v>200</v>
      </c>
      <c r="H399" s="32">
        <f>IF(ISERROR(VLOOKUP($B399&amp;$N399,'3 этап'!$A$13:$I$512,8,FALSE)),0,VLOOKUP($B399&amp;$N399,'3 этап'!$A$13:$I$512,8,FALSE))</f>
        <v>200</v>
      </c>
      <c r="I399" s="32">
        <f>IF(ISERROR(VLOOKUP($B399&amp;$N399,'4 этап'!$A$13:$I$512,8,FALSE)),0,VLOOKUP($B399&amp;$N399,'4 этап'!$A$13:$I$512,8,FALSE))</f>
        <v>200</v>
      </c>
      <c r="J399" s="32">
        <f>IF(ISERROR(VLOOKUP($B399&amp;$N399,'5 этап'!$A$13:$I$512,8,FALSE)),0,VLOOKUP($B399&amp;$N399,'5 этап'!$A$13:$I$512,8,FALSE))</f>
        <v>187.7</v>
      </c>
      <c r="K399" s="32">
        <f>IF(ISERROR(VLOOKUP($B399&amp;$N399,'6 этап'!$A$13:$I$512,8,FALSE)),0,VLOOKUP($B399&amp;$N399,'6 этап'!$A$13:$I$512,8,FALSE))</f>
        <v>184.1</v>
      </c>
      <c r="L399" s="32">
        <f>IF(ISERROR(VLOOKUP($B399&amp;$N399,'7 этап'!$A$13:$I$466,8,FALSE)),0,VLOOKUP($B399&amp;$N399,'7 этап'!$A$13:$I$466,8,FALSE))</f>
        <v>200</v>
      </c>
      <c r="M399" s="12">
        <f>LARGE(F399:K399,1)+LARGE(F399:K399,2)+LARGE(F399:K399,3)+LARGE(F399:K399,4)+L399</f>
        <v>1000</v>
      </c>
      <c r="N399" s="14" t="s">
        <v>971</v>
      </c>
    </row>
    <row r="400" spans="1:14" x14ac:dyDescent="0.3">
      <c r="A400" s="4">
        <v>2</v>
      </c>
      <c r="B400" s="4" t="s">
        <v>229</v>
      </c>
      <c r="C400" s="4" t="s">
        <v>37</v>
      </c>
      <c r="D400" s="4">
        <v>2010</v>
      </c>
      <c r="E400" s="8">
        <f>COUNTIF(F400:L400,"&gt;0")</f>
        <v>7</v>
      </c>
      <c r="F400" s="32">
        <f>IF(ISERROR(VLOOKUP($B400&amp;$N400,'1 этап'!$A$13:$I$512,8,FALSE)),0,VLOOKUP($B400&amp;$N400,'1 этап'!$A$13:$I$512,8,FALSE))</f>
        <v>162.30000000000001</v>
      </c>
      <c r="G400" s="32">
        <f>IF(ISERROR(VLOOKUP($B400&amp;$N400,'2 этап'!$A$13:$I$512,8,FALSE)),0,VLOOKUP($B400&amp;$N400,'2 этап'!$A$13:$I$512,8,FALSE))</f>
        <v>187.1</v>
      </c>
      <c r="H400" s="32">
        <f>IF(ISERROR(VLOOKUP($B400&amp;$N400,'3 этап'!$A$13:$I$512,8,FALSE)),0,VLOOKUP($B400&amp;$N400,'3 этап'!$A$13:$I$512,8,FALSE))</f>
        <v>175.4</v>
      </c>
      <c r="I400" s="32">
        <f>IF(ISERROR(VLOOKUP($B400&amp;$N400,'4 этап'!$A$13:$I$512,8,FALSE)),0,VLOOKUP($B400&amp;$N400,'4 этап'!$A$13:$I$512,8,FALSE))</f>
        <v>139.1</v>
      </c>
      <c r="J400" s="32">
        <f>IF(ISERROR(VLOOKUP($B400&amp;$N400,'5 этап'!$A$13:$I$512,8,FALSE)),0,VLOOKUP($B400&amp;$N400,'5 этап'!$A$13:$I$512,8,FALSE))</f>
        <v>200</v>
      </c>
      <c r="K400" s="32">
        <f>IF(ISERROR(VLOOKUP($B400&amp;$N400,'6 этап'!$A$13:$I$512,8,FALSE)),0,VLOOKUP($B400&amp;$N400,'6 этап'!$A$13:$I$512,8,FALSE))</f>
        <v>197.3</v>
      </c>
      <c r="L400" s="32">
        <f>IF(ISERROR(VLOOKUP($B400&amp;$N400,'7 этап'!$A$13:$I$466,8,FALSE)),0,VLOOKUP($B400&amp;$N400,'7 этап'!$A$13:$I$466,8,FALSE))</f>
        <v>197.8</v>
      </c>
      <c r="M400" s="12">
        <f>LARGE(F400:K400,1)+LARGE(F400:K400,2)+LARGE(F400:K400,3)+LARGE(F400:K400,4)+L400</f>
        <v>957.59999999999991</v>
      </c>
      <c r="N400" s="14" t="s">
        <v>971</v>
      </c>
    </row>
    <row r="401" spans="1:14" x14ac:dyDescent="0.3">
      <c r="A401" s="35">
        <v>3</v>
      </c>
      <c r="B401" s="4" t="s">
        <v>228</v>
      </c>
      <c r="C401" s="4" t="s">
        <v>37</v>
      </c>
      <c r="D401" s="4">
        <v>2010</v>
      </c>
      <c r="E401" s="8">
        <f>COUNTIF(F401:L401,"&gt;0")</f>
        <v>7</v>
      </c>
      <c r="F401" s="32">
        <f>IF(ISERROR(VLOOKUP($B401&amp;$N401,'1 этап'!$A$13:$I$512,8,FALSE)),0,VLOOKUP($B401&amp;$N401,'1 этап'!$A$13:$I$512,8,FALSE))</f>
        <v>151.1</v>
      </c>
      <c r="G401" s="32">
        <f>IF(ISERROR(VLOOKUP($B401&amp;$N401,'2 этап'!$A$13:$I$512,8,FALSE)),0,VLOOKUP($B401&amp;$N401,'2 этап'!$A$13:$I$512,8,FALSE))</f>
        <v>188.1</v>
      </c>
      <c r="H401" s="32">
        <f>IF(ISERROR(VLOOKUP($B401&amp;$N401,'3 этап'!$A$13:$I$512,8,FALSE)),0,VLOOKUP($B401&amp;$N401,'3 этап'!$A$13:$I$512,8,FALSE))</f>
        <v>192.4</v>
      </c>
      <c r="I401" s="32">
        <f>IF(ISERROR(VLOOKUP($B401&amp;$N401,'4 этап'!$A$13:$I$512,8,FALSE)),0,VLOOKUP($B401&amp;$N401,'4 этап'!$A$13:$I$512,8,FALSE))</f>
        <v>86.8</v>
      </c>
      <c r="J401" s="32">
        <f>IF(ISERROR(VLOOKUP($B401&amp;$N401,'5 этап'!$A$13:$I$512,8,FALSE)),0,VLOOKUP($B401&amp;$N401,'5 этап'!$A$13:$I$512,8,FALSE))</f>
        <v>187.2</v>
      </c>
      <c r="K401" s="32">
        <f>IF(ISERROR(VLOOKUP($B401&amp;$N401,'6 этап'!$A$13:$I$512,8,FALSE)),0,VLOOKUP($B401&amp;$N401,'6 этап'!$A$13:$I$512,8,FALSE))</f>
        <v>190.4</v>
      </c>
      <c r="L401" s="32">
        <f>IF(ISERROR(VLOOKUP($B401&amp;$N401,'7 этап'!$A$13:$I$466,8,FALSE)),0,VLOOKUP($B401&amp;$N401,'7 этап'!$A$13:$I$466,8,FALSE))</f>
        <v>165</v>
      </c>
      <c r="M401" s="12">
        <f>LARGE(F401:K401,1)+LARGE(F401:K401,2)+LARGE(F401:K401,3)+LARGE(F401:K401,4)+L401</f>
        <v>923.09999999999991</v>
      </c>
      <c r="N401" s="14" t="s">
        <v>971</v>
      </c>
    </row>
    <row r="402" spans="1:14" x14ac:dyDescent="0.3">
      <c r="A402" s="35">
        <v>4</v>
      </c>
      <c r="B402" s="4" t="s">
        <v>509</v>
      </c>
      <c r="C402" s="4" t="s">
        <v>46</v>
      </c>
      <c r="D402" s="4">
        <v>2010</v>
      </c>
      <c r="E402" s="8">
        <f>COUNTIF(F402:L402,"&gt;0")</f>
        <v>5</v>
      </c>
      <c r="F402" s="32">
        <f>IF(ISERROR(VLOOKUP($B402&amp;$N402,'1 этап'!$A$13:$I$512,8,FALSE)),0,VLOOKUP($B402&amp;$N402,'1 этап'!$A$13:$I$512,8,FALSE))</f>
        <v>183</v>
      </c>
      <c r="G402" s="32">
        <f>IF(ISERROR(VLOOKUP($B402&amp;$N402,'2 этап'!$A$13:$I$512,8,FALSE)),0,VLOOKUP($B402&amp;$N402,'2 этап'!$A$13:$I$512,8,FALSE))</f>
        <v>0</v>
      </c>
      <c r="H402" s="32">
        <f>IF(ISERROR(VLOOKUP($B402&amp;$N402,'3 этап'!$A$13:$I$512,8,FALSE)),0,VLOOKUP($B402&amp;$N402,'3 этап'!$A$13:$I$512,8,FALSE))</f>
        <v>176.1</v>
      </c>
      <c r="I402" s="32">
        <f>IF(ISERROR(VLOOKUP($B402&amp;$N402,'4 этап'!$A$13:$I$512,8,FALSE)),0,VLOOKUP($B402&amp;$N402,'4 этап'!$A$13:$I$512,8,FALSE))</f>
        <v>161.6</v>
      </c>
      <c r="J402" s="32">
        <f>IF(ISERROR(VLOOKUP($B402&amp;$N402,'5 этап'!$A$13:$I$512,8,FALSE)),0,VLOOKUP($B402&amp;$N402,'5 этап'!$A$13:$I$512,8,FALSE))</f>
        <v>0</v>
      </c>
      <c r="K402" s="32">
        <f>IF(ISERROR(VLOOKUP($B402&amp;$N402,'6 этап'!$A$13:$I$512,8,FALSE)),0,VLOOKUP($B402&amp;$N402,'6 этап'!$A$13:$I$512,8,FALSE))</f>
        <v>200</v>
      </c>
      <c r="L402" s="32">
        <f>IF(ISERROR(VLOOKUP($B402&amp;$N402,'7 этап'!$A$13:$I$466,8,FALSE)),0,VLOOKUP($B402&amp;$N402,'7 этап'!$A$13:$I$466,8,FALSE))</f>
        <v>193.9</v>
      </c>
      <c r="M402" s="12">
        <f>LARGE(F402:K402,1)+LARGE(F402:K402,2)+LARGE(F402:K402,3)+LARGE(F402:K402,4)+L402</f>
        <v>914.6</v>
      </c>
      <c r="N402" s="14" t="s">
        <v>971</v>
      </c>
    </row>
    <row r="403" spans="1:14" x14ac:dyDescent="0.3">
      <c r="A403" s="35">
        <v>5</v>
      </c>
      <c r="B403" s="4" t="s">
        <v>522</v>
      </c>
      <c r="C403" s="4" t="s">
        <v>42</v>
      </c>
      <c r="D403" s="4">
        <v>2011</v>
      </c>
      <c r="E403" s="8">
        <f>COUNTIF(F403:L403,"&gt;0")</f>
        <v>6</v>
      </c>
      <c r="F403" s="32">
        <f>IF(ISERROR(VLOOKUP($B403&amp;$N403,'1 этап'!$A$13:$I$512,8,FALSE)),0,VLOOKUP($B403&amp;$N403,'1 этап'!$A$13:$I$512,8,FALSE))</f>
        <v>1</v>
      </c>
      <c r="G403" s="32">
        <f>IF(ISERROR(VLOOKUP($B403&amp;$N403,'2 этап'!$A$13:$I$512,8,FALSE)),0,VLOOKUP($B403&amp;$N403,'2 этап'!$A$13:$I$512,8,FALSE))</f>
        <v>0</v>
      </c>
      <c r="H403" s="32">
        <f>IF(ISERROR(VLOOKUP($B403&amp;$N403,'3 этап'!$A$13:$I$512,8,FALSE)),0,VLOOKUP($B403&amp;$N403,'3 этап'!$A$13:$I$512,8,FALSE))</f>
        <v>131.30000000000001</v>
      </c>
      <c r="I403" s="32">
        <f>IF(ISERROR(VLOOKUP($B403&amp;$N403,'4 этап'!$A$13:$I$512,8,FALSE)),0,VLOOKUP($B403&amp;$N403,'4 этап'!$A$13:$I$512,8,FALSE))</f>
        <v>170.7</v>
      </c>
      <c r="J403" s="32">
        <f>IF(ISERROR(VLOOKUP($B403&amp;$N403,'5 этап'!$A$13:$I$512,8,FALSE)),0,VLOOKUP($B403&amp;$N403,'5 этап'!$A$13:$I$512,8,FALSE))</f>
        <v>186.6</v>
      </c>
      <c r="K403" s="32">
        <f>IF(ISERROR(VLOOKUP($B403&amp;$N403,'6 этап'!$A$13:$I$512,8,FALSE)),0,VLOOKUP($B403&amp;$N403,'6 этап'!$A$13:$I$512,8,FALSE))</f>
        <v>189.5</v>
      </c>
      <c r="L403" s="32">
        <f>IF(ISERROR(VLOOKUP($B403&amp;$N403,'7 этап'!$A$13:$I$466,8,FALSE)),0,VLOOKUP($B403&amp;$N403,'7 этап'!$A$13:$I$466,8,FALSE))</f>
        <v>183.6</v>
      </c>
      <c r="M403" s="12">
        <f>LARGE(F403:K403,1)+LARGE(F403:K403,2)+LARGE(F403:K403,3)+LARGE(F403:K403,4)+L403</f>
        <v>861.69999999999993</v>
      </c>
      <c r="N403" s="14" t="s">
        <v>971</v>
      </c>
    </row>
    <row r="404" spans="1:14" x14ac:dyDescent="0.3">
      <c r="A404" s="35">
        <v>6</v>
      </c>
      <c r="B404" s="4" t="s">
        <v>259</v>
      </c>
      <c r="C404" s="4" t="s">
        <v>61</v>
      </c>
      <c r="D404" s="4">
        <v>2010</v>
      </c>
      <c r="E404" s="8">
        <f>COUNTIF(F404:L404,"&gt;0")</f>
        <v>7</v>
      </c>
      <c r="F404" s="32">
        <f>IF(ISERROR(VLOOKUP($B404&amp;$N404,'1 этап'!$A$13:$I$512,8,FALSE)),0,VLOOKUP($B404&amp;$N404,'1 этап'!$A$13:$I$512,8,FALSE))</f>
        <v>1</v>
      </c>
      <c r="G404" s="32">
        <f>IF(ISERROR(VLOOKUP($B404&amp;$N404,'2 этап'!$A$13:$I$512,8,FALSE)),0,VLOOKUP($B404&amp;$N404,'2 этап'!$A$13:$I$512,8,FALSE))</f>
        <v>93</v>
      </c>
      <c r="H404" s="32">
        <f>IF(ISERROR(VLOOKUP($B404&amp;$N404,'3 этап'!$A$13:$I$512,8,FALSE)),0,VLOOKUP($B404&amp;$N404,'3 этап'!$A$13:$I$512,8,FALSE))</f>
        <v>145.30000000000001</v>
      </c>
      <c r="I404" s="32">
        <f>IF(ISERROR(VLOOKUP($B404&amp;$N404,'4 этап'!$A$13:$I$512,8,FALSE)),0,VLOOKUP($B404&amp;$N404,'4 этап'!$A$13:$I$512,8,FALSE))</f>
        <v>1</v>
      </c>
      <c r="J404" s="32">
        <f>IF(ISERROR(VLOOKUP($B404&amp;$N404,'5 этап'!$A$13:$I$512,8,FALSE)),0,VLOOKUP($B404&amp;$N404,'5 этап'!$A$13:$I$512,8,FALSE))</f>
        <v>178.5</v>
      </c>
      <c r="K404" s="32">
        <f>IF(ISERROR(VLOOKUP($B404&amp;$N404,'6 этап'!$A$13:$I$512,8,FALSE)),0,VLOOKUP($B404&amp;$N404,'6 этап'!$A$13:$I$512,8,FALSE))</f>
        <v>189.9</v>
      </c>
      <c r="L404" s="32">
        <f>IF(ISERROR(VLOOKUP($B404&amp;$N404,'7 этап'!$A$13:$I$466,8,FALSE)),0,VLOOKUP($B404&amp;$N404,'7 этап'!$A$13:$I$466,8,FALSE))</f>
        <v>198</v>
      </c>
      <c r="M404" s="12">
        <f>LARGE(F404:K404,1)+LARGE(F404:K404,2)+LARGE(F404:K404,3)+LARGE(F404:K404,4)+L404</f>
        <v>804.7</v>
      </c>
      <c r="N404" s="14" t="s">
        <v>971</v>
      </c>
    </row>
    <row r="405" spans="1:14" x14ac:dyDescent="0.3">
      <c r="A405" s="35">
        <v>7</v>
      </c>
      <c r="B405" s="16" t="s">
        <v>237</v>
      </c>
      <c r="C405" s="16" t="s">
        <v>37</v>
      </c>
      <c r="D405" s="16">
        <v>2011</v>
      </c>
      <c r="E405" s="8">
        <f>COUNTIF(F405:L405,"&gt;0")</f>
        <v>7</v>
      </c>
      <c r="F405" s="32">
        <f>IF(ISERROR(VLOOKUP($B405&amp;$N405,'1 этап'!$A$13:$I$512,8,FALSE)),0,VLOOKUP($B405&amp;$N405,'1 этап'!$A$13:$I$512,8,FALSE))</f>
        <v>56</v>
      </c>
      <c r="G405" s="32">
        <f>IF(ISERROR(VLOOKUP($B405&amp;$N405,'2 этап'!$A$13:$I$512,8,FALSE)),0,VLOOKUP($B405&amp;$N405,'2 этап'!$A$13:$I$512,8,FALSE))</f>
        <v>162.4</v>
      </c>
      <c r="H405" s="32">
        <f>IF(ISERROR(VLOOKUP($B405&amp;$N405,'3 этап'!$A$13:$I$512,8,FALSE)),0,VLOOKUP($B405&amp;$N405,'3 этап'!$A$13:$I$512,8,FALSE))</f>
        <v>155.4</v>
      </c>
      <c r="I405" s="32">
        <f>IF(ISERROR(VLOOKUP($B405&amp;$N405,'4 этап'!$A$13:$I$512,8,FALSE)),0,VLOOKUP($B405&amp;$N405,'4 этап'!$A$13:$I$512,8,FALSE))</f>
        <v>150.69999999999999</v>
      </c>
      <c r="J405" s="32">
        <f>IF(ISERROR(VLOOKUP($B405&amp;$N405,'5 этап'!$A$13:$I$512,8,FALSE)),0,VLOOKUP($B405&amp;$N405,'5 этап'!$A$13:$I$512,8,FALSE))</f>
        <v>173.5</v>
      </c>
      <c r="K405" s="32">
        <f>IF(ISERROR(VLOOKUP($B405&amp;$N405,'6 этап'!$A$13:$I$512,8,FALSE)),0,VLOOKUP($B405&amp;$N405,'6 этап'!$A$13:$I$512,8,FALSE))</f>
        <v>155.30000000000001</v>
      </c>
      <c r="L405" s="32">
        <f>IF(ISERROR(VLOOKUP($B405&amp;$N405,'7 этап'!$A$13:$I$466,8,FALSE)),0,VLOOKUP($B405&amp;$N405,'7 этап'!$A$13:$I$466,8,FALSE))</f>
        <v>154.80000000000001</v>
      </c>
      <c r="M405" s="12">
        <f>LARGE(F405:K405,1)+LARGE(F405:K405,2)+LARGE(F405:K405,3)+LARGE(F405:K405,4)+L405</f>
        <v>801.39999999999986</v>
      </c>
      <c r="N405" s="14" t="s">
        <v>971</v>
      </c>
    </row>
    <row r="406" spans="1:14" x14ac:dyDescent="0.3">
      <c r="A406" s="35">
        <v>8</v>
      </c>
      <c r="B406" s="16" t="s">
        <v>232</v>
      </c>
      <c r="C406" s="16" t="s">
        <v>44</v>
      </c>
      <c r="D406" s="16">
        <v>2010</v>
      </c>
      <c r="E406" s="8">
        <f>COUNTIF(F406:L406,"&gt;0")</f>
        <v>6</v>
      </c>
      <c r="F406" s="32">
        <f>IF(ISERROR(VLOOKUP($B406&amp;$N406,'1 этап'!$A$13:$I$512,8,FALSE)),0,VLOOKUP($B406&amp;$N406,'1 этап'!$A$13:$I$512,8,FALSE))</f>
        <v>11.4</v>
      </c>
      <c r="G406" s="32">
        <f>IF(ISERROR(VLOOKUP($B406&amp;$N406,'2 этап'!$A$13:$I$512,8,FALSE)),0,VLOOKUP($B406&amp;$N406,'2 этап'!$A$13:$I$512,8,FALSE))</f>
        <v>172.9</v>
      </c>
      <c r="H406" s="32">
        <f>IF(ISERROR(VLOOKUP($B406&amp;$N406,'3 этап'!$A$13:$I$512,8,FALSE)),0,VLOOKUP($B406&amp;$N406,'3 этап'!$A$13:$I$512,8,FALSE))</f>
        <v>133.6</v>
      </c>
      <c r="I406" s="32">
        <f>IF(ISERROR(VLOOKUP($B406&amp;$N406,'4 этап'!$A$13:$I$512,8,FALSE)),0,VLOOKUP($B406&amp;$N406,'4 этап'!$A$13:$I$512,8,FALSE))</f>
        <v>0</v>
      </c>
      <c r="J406" s="32">
        <f>IF(ISERROR(VLOOKUP($B406&amp;$N406,'5 этап'!$A$13:$I$512,8,FALSE)),0,VLOOKUP($B406&amp;$N406,'5 этап'!$A$13:$I$512,8,FALSE))</f>
        <v>121.1</v>
      </c>
      <c r="K406" s="32">
        <f>IF(ISERROR(VLOOKUP($B406&amp;$N406,'6 этап'!$A$13:$I$512,8,FALSE)),0,VLOOKUP($B406&amp;$N406,'6 этап'!$A$13:$I$512,8,FALSE))</f>
        <v>178.7</v>
      </c>
      <c r="L406" s="32">
        <f>IF(ISERROR(VLOOKUP($B406&amp;$N406,'7 этап'!$A$13:$I$466,8,FALSE)),0,VLOOKUP($B406&amp;$N406,'7 этап'!$A$13:$I$466,8,FALSE))</f>
        <v>191.5</v>
      </c>
      <c r="M406" s="12">
        <f>LARGE(F406:K406,1)+LARGE(F406:K406,2)+LARGE(F406:K406,3)+LARGE(F406:K406,4)+L406</f>
        <v>797.80000000000007</v>
      </c>
      <c r="N406" s="14" t="s">
        <v>971</v>
      </c>
    </row>
    <row r="407" spans="1:14" x14ac:dyDescent="0.3">
      <c r="A407" s="35">
        <v>9</v>
      </c>
      <c r="B407" s="16" t="s">
        <v>247</v>
      </c>
      <c r="C407" s="16" t="s">
        <v>58</v>
      </c>
      <c r="D407" s="16">
        <v>2011</v>
      </c>
      <c r="E407" s="8">
        <f>COUNTIF(F407:L407,"&gt;0")</f>
        <v>7</v>
      </c>
      <c r="F407" s="32">
        <f>IF(ISERROR(VLOOKUP($B407&amp;$N407,'1 этап'!$A$13:$I$512,8,FALSE)),0,VLOOKUP($B407&amp;$N407,'1 этап'!$A$13:$I$512,8,FALSE))</f>
        <v>130.6</v>
      </c>
      <c r="G407" s="32">
        <f>IF(ISERROR(VLOOKUP($B407&amp;$N407,'2 этап'!$A$13:$I$512,8,FALSE)),0,VLOOKUP($B407&amp;$N407,'2 этап'!$A$13:$I$512,8,FALSE))</f>
        <v>137.9</v>
      </c>
      <c r="H407" s="32">
        <f>IF(ISERROR(VLOOKUP($B407&amp;$N407,'3 этап'!$A$13:$I$512,8,FALSE)),0,VLOOKUP($B407&amp;$N407,'3 этап'!$A$13:$I$512,8,FALSE))</f>
        <v>52.8</v>
      </c>
      <c r="I407" s="32">
        <f>IF(ISERROR(VLOOKUP($B407&amp;$N407,'4 этап'!$A$13:$I$512,8,FALSE)),0,VLOOKUP($B407&amp;$N407,'4 этап'!$A$13:$I$512,8,FALSE))</f>
        <v>107.5</v>
      </c>
      <c r="J407" s="32">
        <f>IF(ISERROR(VLOOKUP($B407&amp;$N407,'5 этап'!$A$13:$I$512,8,FALSE)),0,VLOOKUP($B407&amp;$N407,'5 этап'!$A$13:$I$512,8,FALSE))</f>
        <v>154.5</v>
      </c>
      <c r="K407" s="32">
        <f>IF(ISERROR(VLOOKUP($B407&amp;$N407,'6 этап'!$A$13:$I$512,8,FALSE)),0,VLOOKUP($B407&amp;$N407,'6 этап'!$A$13:$I$512,8,FALSE))</f>
        <v>161.9</v>
      </c>
      <c r="L407" s="32">
        <f>IF(ISERROR(VLOOKUP($B407&amp;$N407,'7 этап'!$A$13:$I$466,8,FALSE)),0,VLOOKUP($B407&amp;$N407,'7 этап'!$A$13:$I$466,8,FALSE))</f>
        <v>165.6</v>
      </c>
      <c r="M407" s="12">
        <f>LARGE(F407:K407,1)+LARGE(F407:K407,2)+LARGE(F407:K407,3)+LARGE(F407:K407,4)+L407</f>
        <v>750.5</v>
      </c>
      <c r="N407" s="14" t="s">
        <v>971</v>
      </c>
    </row>
    <row r="408" spans="1:14" x14ac:dyDescent="0.3">
      <c r="A408" s="35">
        <v>10</v>
      </c>
      <c r="B408" s="16" t="s">
        <v>249</v>
      </c>
      <c r="C408" s="16" t="s">
        <v>149</v>
      </c>
      <c r="D408" s="16">
        <v>2010</v>
      </c>
      <c r="E408" s="8">
        <f>COUNTIF(F408:L408,"&gt;0")</f>
        <v>6</v>
      </c>
      <c r="F408" s="32">
        <f>IF(ISERROR(VLOOKUP($B408&amp;$N408,'1 этап'!$A$13:$I$512,8,FALSE)),0,VLOOKUP($B408&amp;$N408,'1 этап'!$A$13:$I$512,8,FALSE))</f>
        <v>149.9</v>
      </c>
      <c r="G408" s="32">
        <f>IF(ISERROR(VLOOKUP($B408&amp;$N408,'2 этап'!$A$13:$I$512,8,FALSE)),0,VLOOKUP($B408&amp;$N408,'2 этап'!$A$13:$I$512,8,FALSE))</f>
        <v>136.69999999999999</v>
      </c>
      <c r="H408" s="32">
        <f>IF(ISERROR(VLOOKUP($B408&amp;$N408,'3 этап'!$A$13:$I$512,8,FALSE)),0,VLOOKUP($B408&amp;$N408,'3 этап'!$A$13:$I$512,8,FALSE))</f>
        <v>110.3</v>
      </c>
      <c r="I408" s="32">
        <f>IF(ISERROR(VLOOKUP($B408&amp;$N408,'4 этап'!$A$13:$I$512,8,FALSE)),0,VLOOKUP($B408&amp;$N408,'4 этап'!$A$13:$I$512,8,FALSE))</f>
        <v>66.8</v>
      </c>
      <c r="J408" s="32">
        <f>IF(ISERROR(VLOOKUP($B408&amp;$N408,'5 этап'!$A$13:$I$512,8,FALSE)),0,VLOOKUP($B408&amp;$N408,'5 этап'!$A$13:$I$512,8,FALSE))</f>
        <v>173.6</v>
      </c>
      <c r="K408" s="32">
        <f>IF(ISERROR(VLOOKUP($B408&amp;$N408,'6 этап'!$A$13:$I$512,8,FALSE)),0,VLOOKUP($B408&amp;$N408,'6 этап'!$A$13:$I$512,8,FALSE))</f>
        <v>0</v>
      </c>
      <c r="L408" s="32">
        <f>IF(ISERROR(VLOOKUP($B408&amp;$N408,'7 этап'!$A$13:$I$466,8,FALSE)),0,VLOOKUP($B408&amp;$N408,'7 этап'!$A$13:$I$466,8,FALSE))</f>
        <v>167.7</v>
      </c>
      <c r="M408" s="12">
        <f>LARGE(F408:K408,1)+LARGE(F408:K408,2)+LARGE(F408:K408,3)+LARGE(F408:K408,4)+L408</f>
        <v>738.2</v>
      </c>
      <c r="N408" s="14" t="s">
        <v>971</v>
      </c>
    </row>
    <row r="409" spans="1:14" x14ac:dyDescent="0.3">
      <c r="A409" s="35">
        <v>11</v>
      </c>
      <c r="B409" s="4" t="s">
        <v>230</v>
      </c>
      <c r="C409" s="4" t="s">
        <v>39</v>
      </c>
      <c r="D409" s="4">
        <v>2011</v>
      </c>
      <c r="E409" s="8">
        <f>COUNTIF(F409:L409,"&gt;0")</f>
        <v>5</v>
      </c>
      <c r="F409" s="32">
        <f>IF(ISERROR(VLOOKUP($B409&amp;$N409,'1 этап'!$A$13:$I$512,8,FALSE)),0,VLOOKUP($B409&amp;$N409,'1 этап'!$A$13:$I$512,8,FALSE))</f>
        <v>0.01</v>
      </c>
      <c r="G409" s="32">
        <f>IF(ISERROR(VLOOKUP($B409&amp;$N409,'2 этап'!$A$13:$I$512,8,FALSE)),0,VLOOKUP($B409&amp;$N409,'2 этап'!$A$13:$I$512,8,FALSE))</f>
        <v>173.8</v>
      </c>
      <c r="H409" s="32">
        <f>IF(ISERROR(VLOOKUP($B409&amp;$N409,'3 этап'!$A$13:$I$512,8,FALSE)),0,VLOOKUP($B409&amp;$N409,'3 этап'!$A$13:$I$512,8,FALSE))</f>
        <v>150.80000000000001</v>
      </c>
      <c r="I409" s="32">
        <f>IF(ISERROR(VLOOKUP($B409&amp;$N409,'4 этап'!$A$13:$I$512,8,FALSE)),0,VLOOKUP($B409&amp;$N409,'4 этап'!$A$13:$I$512,8,FALSE))</f>
        <v>0</v>
      </c>
      <c r="J409" s="32">
        <f>IF(ISERROR(VLOOKUP($B409&amp;$N409,'5 этап'!$A$13:$I$512,8,FALSE)),0,VLOOKUP($B409&amp;$N409,'5 этап'!$A$13:$I$512,8,FALSE))</f>
        <v>181.7</v>
      </c>
      <c r="K409" s="32">
        <f>IF(ISERROR(VLOOKUP($B409&amp;$N409,'6 этап'!$A$13:$I$512,8,FALSE)),0,VLOOKUP($B409&amp;$N409,'6 этап'!$A$13:$I$512,8,FALSE))</f>
        <v>182.5</v>
      </c>
      <c r="L409" s="32">
        <f>IF(ISERROR(VLOOKUP($B409&amp;$N409,'7 этап'!$A$13:$I$466,8,FALSE)),0,VLOOKUP($B409&amp;$N409,'7 этап'!$A$13:$I$466,8,FALSE))</f>
        <v>0</v>
      </c>
      <c r="M409" s="12">
        <f>LARGE(F409:K409,1)+LARGE(F409:K409,2)+LARGE(F409:K409,3)+LARGE(F409:K409,4)+L409</f>
        <v>688.8</v>
      </c>
      <c r="N409" s="14" t="s">
        <v>971</v>
      </c>
    </row>
    <row r="410" spans="1:14" x14ac:dyDescent="0.3">
      <c r="A410" s="35">
        <v>12</v>
      </c>
      <c r="B410" s="4" t="s">
        <v>514</v>
      </c>
      <c r="C410" s="4" t="s">
        <v>112</v>
      </c>
      <c r="D410" s="4">
        <v>2010</v>
      </c>
      <c r="E410" s="8">
        <f>COUNTIF(F410:L410,"&gt;0")</f>
        <v>5</v>
      </c>
      <c r="F410" s="32">
        <f>IF(ISERROR(VLOOKUP($B410&amp;$N410,'1 этап'!$A$13:$I$512,8,FALSE)),0,VLOOKUP($B410&amp;$N410,'1 этап'!$A$13:$I$512,8,FALSE))</f>
        <v>109.6</v>
      </c>
      <c r="G410" s="32">
        <f>IF(ISERROR(VLOOKUP($B410&amp;$N410,'2 этап'!$A$13:$I$512,8,FALSE)),0,VLOOKUP($B410&amp;$N410,'2 этап'!$A$13:$I$512,8,FALSE))</f>
        <v>0</v>
      </c>
      <c r="H410" s="32">
        <f>IF(ISERROR(VLOOKUP($B410&amp;$N410,'3 этап'!$A$13:$I$512,8,FALSE)),0,VLOOKUP($B410&amp;$N410,'3 этап'!$A$13:$I$512,8,FALSE))</f>
        <v>0</v>
      </c>
      <c r="I410" s="32">
        <f>IF(ISERROR(VLOOKUP($B410&amp;$N410,'4 этап'!$A$13:$I$512,8,FALSE)),0,VLOOKUP($B410&amp;$N410,'4 этап'!$A$13:$I$512,8,FALSE))</f>
        <v>1</v>
      </c>
      <c r="J410" s="32">
        <f>IF(ISERROR(VLOOKUP($B410&amp;$N410,'5 этап'!$A$13:$I$512,8,FALSE)),0,VLOOKUP($B410&amp;$N410,'5 этап'!$A$13:$I$512,8,FALSE))</f>
        <v>165.2</v>
      </c>
      <c r="K410" s="32">
        <f>IF(ISERROR(VLOOKUP($B410&amp;$N410,'6 этап'!$A$13:$I$512,8,FALSE)),0,VLOOKUP($B410&amp;$N410,'6 этап'!$A$13:$I$512,8,FALSE))</f>
        <v>191.4</v>
      </c>
      <c r="L410" s="32">
        <f>IF(ISERROR(VLOOKUP($B410&amp;$N410,'7 этап'!$A$13:$I$466,8,FALSE)),0,VLOOKUP($B410&amp;$N410,'7 этап'!$A$13:$I$466,8,FALSE))</f>
        <v>191.7</v>
      </c>
      <c r="M410" s="12">
        <f>LARGE(F410:K410,1)+LARGE(F410:K410,2)+LARGE(F410:K410,3)+LARGE(F410:K410,4)+L410</f>
        <v>658.90000000000009</v>
      </c>
      <c r="N410" s="14" t="s">
        <v>971</v>
      </c>
    </row>
    <row r="411" spans="1:14" x14ac:dyDescent="0.3">
      <c r="A411" s="35">
        <v>13</v>
      </c>
      <c r="B411" s="4" t="s">
        <v>246</v>
      </c>
      <c r="C411" s="4" t="s">
        <v>94</v>
      </c>
      <c r="D411" s="4">
        <v>2011</v>
      </c>
      <c r="E411" s="8">
        <f>COUNTIF(F411:L411,"&gt;0")</f>
        <v>5</v>
      </c>
      <c r="F411" s="32">
        <f>IF(ISERROR(VLOOKUP($B411&amp;$N411,'1 этап'!$A$13:$I$512,8,FALSE)),0,VLOOKUP($B411&amp;$N411,'1 этап'!$A$13:$I$512,8,FALSE))</f>
        <v>138.9</v>
      </c>
      <c r="G411" s="32">
        <f>IF(ISERROR(VLOOKUP($B411&amp;$N411,'2 этап'!$A$13:$I$512,8,FALSE)),0,VLOOKUP($B411&amp;$N411,'2 этап'!$A$13:$I$512,8,FALSE))</f>
        <v>143.4</v>
      </c>
      <c r="H411" s="32">
        <f>IF(ISERROR(VLOOKUP($B411&amp;$N411,'3 этап'!$A$13:$I$512,8,FALSE)),0,VLOOKUP($B411&amp;$N411,'3 этап'!$A$13:$I$512,8,FALSE))</f>
        <v>0</v>
      </c>
      <c r="I411" s="32">
        <f>IF(ISERROR(VLOOKUP($B411&amp;$N411,'4 этап'!$A$13:$I$512,8,FALSE)),0,VLOOKUP($B411&amp;$N411,'4 этап'!$A$13:$I$512,8,FALSE))</f>
        <v>68.5</v>
      </c>
      <c r="J411" s="32">
        <f>IF(ISERROR(VLOOKUP($B411&amp;$N411,'5 этап'!$A$13:$I$512,8,FALSE)),0,VLOOKUP($B411&amp;$N411,'5 этап'!$A$13:$I$512,8,FALSE))</f>
        <v>0</v>
      </c>
      <c r="K411" s="32">
        <f>IF(ISERROR(VLOOKUP($B411&amp;$N411,'6 этап'!$A$13:$I$512,8,FALSE)),0,VLOOKUP($B411&amp;$N411,'6 этап'!$A$13:$I$512,8,FALSE))</f>
        <v>143.4</v>
      </c>
      <c r="L411" s="32">
        <f>IF(ISERROR(VLOOKUP($B411&amp;$N411,'7 этап'!$A$13:$I$466,8,FALSE)),0,VLOOKUP($B411&amp;$N411,'7 этап'!$A$13:$I$466,8,FALSE))</f>
        <v>157.30000000000001</v>
      </c>
      <c r="M411" s="12">
        <f>LARGE(F411:K411,1)+LARGE(F411:K411,2)+LARGE(F411:K411,3)+LARGE(F411:K411,4)+L411</f>
        <v>651.5</v>
      </c>
      <c r="N411" s="14" t="s">
        <v>971</v>
      </c>
    </row>
    <row r="412" spans="1:14" x14ac:dyDescent="0.3">
      <c r="A412" s="35">
        <v>14</v>
      </c>
      <c r="B412" s="4" t="s">
        <v>243</v>
      </c>
      <c r="C412" s="4" t="s">
        <v>61</v>
      </c>
      <c r="D412" s="4">
        <v>2011</v>
      </c>
      <c r="E412" s="8">
        <f>COUNTIF(F412:L412,"&gt;0")</f>
        <v>6</v>
      </c>
      <c r="F412" s="32">
        <f>IF(ISERROR(VLOOKUP($B412&amp;$N412,'1 этап'!$A$13:$I$512,8,FALSE)),0,VLOOKUP($B412&amp;$N412,'1 этап'!$A$13:$I$512,8,FALSE))</f>
        <v>1</v>
      </c>
      <c r="G412" s="32">
        <f>IF(ISERROR(VLOOKUP($B412&amp;$N412,'2 этап'!$A$13:$I$512,8,FALSE)),0,VLOOKUP($B412&amp;$N412,'2 этап'!$A$13:$I$512,8,FALSE))</f>
        <v>148.9</v>
      </c>
      <c r="H412" s="32">
        <f>IF(ISERROR(VLOOKUP($B412&amp;$N412,'3 этап'!$A$13:$I$512,8,FALSE)),0,VLOOKUP($B412&amp;$N412,'3 этап'!$A$13:$I$512,8,FALSE))</f>
        <v>0</v>
      </c>
      <c r="I412" s="32">
        <f>IF(ISERROR(VLOOKUP($B412&amp;$N412,'4 этап'!$A$13:$I$512,8,FALSE)),0,VLOOKUP($B412&amp;$N412,'4 этап'!$A$13:$I$512,8,FALSE))</f>
        <v>41.6</v>
      </c>
      <c r="J412" s="32">
        <f>IF(ISERROR(VLOOKUP($B412&amp;$N412,'5 этап'!$A$13:$I$512,8,FALSE)),0,VLOOKUP($B412&amp;$N412,'5 этап'!$A$13:$I$512,8,FALSE))</f>
        <v>162.19999999999999</v>
      </c>
      <c r="K412" s="32">
        <f>IF(ISERROR(VLOOKUP($B412&amp;$N412,'6 этап'!$A$13:$I$512,8,FALSE)),0,VLOOKUP($B412&amp;$N412,'6 этап'!$A$13:$I$512,8,FALSE))</f>
        <v>131.69999999999999</v>
      </c>
      <c r="L412" s="32">
        <f>IF(ISERROR(VLOOKUP($B412&amp;$N412,'7 этап'!$A$13:$I$466,8,FALSE)),0,VLOOKUP($B412&amp;$N412,'7 этап'!$A$13:$I$466,8,FALSE))</f>
        <v>161.69999999999999</v>
      </c>
      <c r="M412" s="12">
        <f>LARGE(F412:K412,1)+LARGE(F412:K412,2)+LARGE(F412:K412,3)+LARGE(F412:K412,4)+L412</f>
        <v>646.1</v>
      </c>
      <c r="N412" s="14" t="s">
        <v>971</v>
      </c>
    </row>
    <row r="413" spans="1:14" x14ac:dyDescent="0.3">
      <c r="A413" s="35">
        <v>15</v>
      </c>
      <c r="B413" s="4" t="s">
        <v>233</v>
      </c>
      <c r="C413" s="4" t="s">
        <v>27</v>
      </c>
      <c r="D413" s="4">
        <v>2011</v>
      </c>
      <c r="E413" s="8">
        <f>COUNTIF(F413:L413,"&gt;0")</f>
        <v>6</v>
      </c>
      <c r="F413" s="32">
        <f>IF(ISERROR(VLOOKUP($B413&amp;$N413,'1 этап'!$A$13:$I$512,8,FALSE)),0,VLOOKUP($B413&amp;$N413,'1 этап'!$A$13:$I$512,8,FALSE))</f>
        <v>130.80000000000001</v>
      </c>
      <c r="G413" s="32">
        <f>IF(ISERROR(VLOOKUP($B413&amp;$N413,'2 этап'!$A$13:$I$512,8,FALSE)),0,VLOOKUP($B413&amp;$N413,'2 этап'!$A$13:$I$512,8,FALSE))</f>
        <v>168.1</v>
      </c>
      <c r="H413" s="32">
        <f>IF(ISERROR(VLOOKUP($B413&amp;$N413,'3 этап'!$A$13:$I$512,8,FALSE)),0,VLOOKUP($B413&amp;$N413,'3 этап'!$A$13:$I$512,8,FALSE))</f>
        <v>158.69999999999999</v>
      </c>
      <c r="I413" s="32">
        <f>IF(ISERROR(VLOOKUP($B413&amp;$N413,'4 этап'!$A$13:$I$512,8,FALSE)),0,VLOOKUP($B413&amp;$N413,'4 этап'!$A$13:$I$512,8,FALSE))</f>
        <v>107.7</v>
      </c>
      <c r="J413" s="32">
        <f>IF(ISERROR(VLOOKUP($B413&amp;$N413,'5 этап'!$A$13:$I$512,8,FALSE)),0,VLOOKUP($B413&amp;$N413,'5 этап'!$A$13:$I$512,8,FALSE))</f>
        <v>147.19999999999999</v>
      </c>
      <c r="K413" s="32">
        <f>IF(ISERROR(VLOOKUP($B413&amp;$N413,'6 этап'!$A$13:$I$512,8,FALSE)),0,VLOOKUP($B413&amp;$N413,'6 этап'!$A$13:$I$512,8,FALSE))</f>
        <v>137.1</v>
      </c>
      <c r="L413" s="32">
        <f>IF(ISERROR(VLOOKUP($B413&amp;$N413,'7 этап'!$A$13:$I$466,8,FALSE)),0,VLOOKUP($B413&amp;$N413,'7 этап'!$A$13:$I$466,8,FALSE))</f>
        <v>0</v>
      </c>
      <c r="M413" s="12">
        <f>LARGE(F413:K413,1)+LARGE(F413:K413,2)+LARGE(F413:K413,3)+LARGE(F413:K413,4)+L413</f>
        <v>611.09999999999991</v>
      </c>
      <c r="N413" s="14" t="s">
        <v>971</v>
      </c>
    </row>
    <row r="414" spans="1:14" x14ac:dyDescent="0.3">
      <c r="A414" s="35">
        <v>16</v>
      </c>
      <c r="B414" s="4" t="s">
        <v>236</v>
      </c>
      <c r="C414" s="4" t="s">
        <v>58</v>
      </c>
      <c r="D414" s="4">
        <v>2011</v>
      </c>
      <c r="E414" s="8">
        <f>COUNTIF(F414:L414,"&gt;0")</f>
        <v>4</v>
      </c>
      <c r="F414" s="32">
        <f>IF(ISERROR(VLOOKUP($B414&amp;$N414,'1 этап'!$A$13:$I$512,8,FALSE)),0,VLOOKUP($B414&amp;$N414,'1 этап'!$A$13:$I$512,8,FALSE))</f>
        <v>154.9</v>
      </c>
      <c r="G414" s="32">
        <f>IF(ISERROR(VLOOKUP($B414&amp;$N414,'2 этап'!$A$13:$I$512,8,FALSE)),0,VLOOKUP($B414&amp;$N414,'2 этап'!$A$13:$I$512,8,FALSE))</f>
        <v>163.69999999999999</v>
      </c>
      <c r="H414" s="32">
        <f>IF(ISERROR(VLOOKUP($B414&amp;$N414,'3 этап'!$A$13:$I$512,8,FALSE)),0,VLOOKUP($B414&amp;$N414,'3 этап'!$A$13:$I$512,8,FALSE))</f>
        <v>135.9</v>
      </c>
      <c r="I414" s="32">
        <f>IF(ISERROR(VLOOKUP($B414&amp;$N414,'4 этап'!$A$13:$I$512,8,FALSE)),0,VLOOKUP($B414&amp;$N414,'4 этап'!$A$13:$I$512,8,FALSE))</f>
        <v>155.1</v>
      </c>
      <c r="J414" s="32">
        <f>IF(ISERROR(VLOOKUP($B414&amp;$N414,'5 этап'!$A$13:$I$512,8,FALSE)),0,VLOOKUP($B414&amp;$N414,'5 этап'!$A$13:$I$512,8,FALSE))</f>
        <v>0</v>
      </c>
      <c r="K414" s="32">
        <f>IF(ISERROR(VLOOKUP($B414&amp;$N414,'6 этап'!$A$13:$I$512,8,FALSE)),0,VLOOKUP($B414&amp;$N414,'6 этап'!$A$13:$I$512,8,FALSE))</f>
        <v>0</v>
      </c>
      <c r="L414" s="32">
        <f>IF(ISERROR(VLOOKUP($B414&amp;$N414,'7 этап'!$A$13:$I$466,8,FALSE)),0,VLOOKUP($B414&amp;$N414,'7 этап'!$A$13:$I$466,8,FALSE))</f>
        <v>0</v>
      </c>
      <c r="M414" s="12">
        <f>LARGE(F414:K414,1)+LARGE(F414:K414,2)+LARGE(F414:K414,3)+LARGE(F414:K414,4)+L414</f>
        <v>609.59999999999991</v>
      </c>
      <c r="N414" s="14" t="s">
        <v>971</v>
      </c>
    </row>
    <row r="415" spans="1:14" x14ac:dyDescent="0.3">
      <c r="A415" s="35">
        <v>17</v>
      </c>
      <c r="B415" s="4" t="s">
        <v>231</v>
      </c>
      <c r="C415" s="4" t="s">
        <v>42</v>
      </c>
      <c r="D415" s="4">
        <v>2010</v>
      </c>
      <c r="E415" s="8">
        <f>COUNTIF(F415:L415,"&gt;0")</f>
        <v>5</v>
      </c>
      <c r="F415" s="32">
        <f>IF(ISERROR(VLOOKUP($B415&amp;$N415,'1 этап'!$A$13:$I$512,8,FALSE)),0,VLOOKUP($B415&amp;$N415,'1 этап'!$A$13:$I$512,8,FALSE))</f>
        <v>1</v>
      </c>
      <c r="G415" s="32">
        <f>IF(ISERROR(VLOOKUP($B415&amp;$N415,'2 этап'!$A$13:$I$512,8,FALSE)),0,VLOOKUP($B415&amp;$N415,'2 этап'!$A$13:$I$512,8,FALSE))</f>
        <v>173.6</v>
      </c>
      <c r="H415" s="32">
        <f>IF(ISERROR(VLOOKUP($B415&amp;$N415,'3 этап'!$A$13:$I$512,8,FALSE)),0,VLOOKUP($B415&amp;$N415,'3 этап'!$A$13:$I$512,8,FALSE))</f>
        <v>155.69999999999999</v>
      </c>
      <c r="I415" s="32">
        <f>IF(ISERROR(VLOOKUP($B415&amp;$N415,'4 этап'!$A$13:$I$512,8,FALSE)),0,VLOOKUP($B415&amp;$N415,'4 этап'!$A$13:$I$512,8,FALSE))</f>
        <v>0</v>
      </c>
      <c r="J415" s="32">
        <f>IF(ISERROR(VLOOKUP($B415&amp;$N415,'5 этап'!$A$13:$I$512,8,FALSE)),0,VLOOKUP($B415&amp;$N415,'5 этап'!$A$13:$I$512,8,FALSE))</f>
        <v>126.8</v>
      </c>
      <c r="K415" s="32">
        <f>IF(ISERROR(VLOOKUP($B415&amp;$N415,'6 этап'!$A$13:$I$512,8,FALSE)),0,VLOOKUP($B415&amp;$N415,'6 этап'!$A$13:$I$512,8,FALSE))</f>
        <v>146.9</v>
      </c>
      <c r="L415" s="32">
        <f>IF(ISERROR(VLOOKUP($B415&amp;$N415,'7 этап'!$A$13:$I$466,8,FALSE)),0,VLOOKUP($B415&amp;$N415,'7 этап'!$A$13:$I$466,8,FALSE))</f>
        <v>0</v>
      </c>
      <c r="M415" s="12">
        <f>LARGE(F415:K415,1)+LARGE(F415:K415,2)+LARGE(F415:K415,3)+LARGE(F415:K415,4)+L415</f>
        <v>602.99999999999989</v>
      </c>
      <c r="N415" s="14" t="s">
        <v>971</v>
      </c>
    </row>
    <row r="416" spans="1:14" x14ac:dyDescent="0.3">
      <c r="A416" s="35">
        <v>18</v>
      </c>
      <c r="B416" s="4" t="s">
        <v>235</v>
      </c>
      <c r="C416" s="4" t="s">
        <v>58</v>
      </c>
      <c r="D416" s="4">
        <v>2010</v>
      </c>
      <c r="E416" s="8">
        <f>COUNTIF(F416:L416,"&gt;0")</f>
        <v>6</v>
      </c>
      <c r="F416" s="32">
        <f>IF(ISERROR(VLOOKUP($B416&amp;$N416,'1 этап'!$A$13:$I$512,8,FALSE)),0,VLOOKUP($B416&amp;$N416,'1 этап'!$A$13:$I$512,8,FALSE))</f>
        <v>1</v>
      </c>
      <c r="G416" s="32">
        <f>IF(ISERROR(VLOOKUP($B416&amp;$N416,'2 этап'!$A$13:$I$512,8,FALSE)),0,VLOOKUP($B416&amp;$N416,'2 этап'!$A$13:$I$512,8,FALSE))</f>
        <v>165.1</v>
      </c>
      <c r="H416" s="32">
        <f>IF(ISERROR(VLOOKUP($B416&amp;$N416,'3 этап'!$A$13:$I$512,8,FALSE)),0,VLOOKUP($B416&amp;$N416,'3 этап'!$A$13:$I$512,8,FALSE))</f>
        <v>167.4</v>
      </c>
      <c r="I416" s="32">
        <f>IF(ISERROR(VLOOKUP($B416&amp;$N416,'4 этап'!$A$13:$I$512,8,FALSE)),0,VLOOKUP($B416&amp;$N416,'4 этап'!$A$13:$I$512,8,FALSE))</f>
        <v>0.01</v>
      </c>
      <c r="J416" s="32">
        <f>IF(ISERROR(VLOOKUP($B416&amp;$N416,'5 этап'!$A$13:$I$512,8,FALSE)),0,VLOOKUP($B416&amp;$N416,'5 этап'!$A$13:$I$512,8,FALSE))</f>
        <v>147.19999999999999</v>
      </c>
      <c r="K416" s="32">
        <f>IF(ISERROR(VLOOKUP($B416&amp;$N416,'6 этап'!$A$13:$I$512,8,FALSE)),0,VLOOKUP($B416&amp;$N416,'6 этап'!$A$13:$I$512,8,FALSE))</f>
        <v>117</v>
      </c>
      <c r="L416" s="32">
        <f>IF(ISERROR(VLOOKUP($B416&amp;$N416,'7 этап'!$A$13:$I$466,8,FALSE)),0,VLOOKUP($B416&amp;$N416,'7 этап'!$A$13:$I$466,8,FALSE))</f>
        <v>0</v>
      </c>
      <c r="M416" s="12">
        <f>LARGE(F416:K416,1)+LARGE(F416:K416,2)+LARGE(F416:K416,3)+LARGE(F416:K416,4)+L416</f>
        <v>596.70000000000005</v>
      </c>
      <c r="N416" s="14" t="s">
        <v>971</v>
      </c>
    </row>
    <row r="417" spans="1:14" x14ac:dyDescent="0.3">
      <c r="A417" s="35">
        <v>19</v>
      </c>
      <c r="B417" s="4" t="s">
        <v>520</v>
      </c>
      <c r="C417" s="4" t="s">
        <v>39</v>
      </c>
      <c r="D417" s="4">
        <v>2010</v>
      </c>
      <c r="E417" s="8">
        <f>COUNTIF(F417:L417,"&gt;0")</f>
        <v>5</v>
      </c>
      <c r="F417" s="32">
        <f>IF(ISERROR(VLOOKUP($B417&amp;$N417,'1 этап'!$A$13:$I$512,8,FALSE)),0,VLOOKUP($B417&amp;$N417,'1 этап'!$A$13:$I$512,8,FALSE))</f>
        <v>1</v>
      </c>
      <c r="G417" s="32">
        <f>IF(ISERROR(VLOOKUP($B417&amp;$N417,'2 этап'!$A$13:$I$512,8,FALSE)),0,VLOOKUP($B417&amp;$N417,'2 этап'!$A$13:$I$512,8,FALSE))</f>
        <v>0</v>
      </c>
      <c r="H417" s="32">
        <f>IF(ISERROR(VLOOKUP($B417&amp;$N417,'3 этап'!$A$13:$I$512,8,FALSE)),0,VLOOKUP($B417&amp;$N417,'3 этап'!$A$13:$I$512,8,FALSE))</f>
        <v>163.19999999999999</v>
      </c>
      <c r="I417" s="32">
        <f>IF(ISERROR(VLOOKUP($B417&amp;$N417,'4 этап'!$A$13:$I$512,8,FALSE)),0,VLOOKUP($B417&amp;$N417,'4 этап'!$A$13:$I$512,8,FALSE))</f>
        <v>106.9</v>
      </c>
      <c r="J417" s="32">
        <f>IF(ISERROR(VLOOKUP($B417&amp;$N417,'5 этап'!$A$13:$I$512,8,FALSE)),0,VLOOKUP($B417&amp;$N417,'5 этап'!$A$13:$I$512,8,FALSE))</f>
        <v>142.6</v>
      </c>
      <c r="K417" s="32">
        <f>IF(ISERROR(VLOOKUP($B417&amp;$N417,'6 этап'!$A$13:$I$512,8,FALSE)),0,VLOOKUP($B417&amp;$N417,'6 этап'!$A$13:$I$512,8,FALSE))</f>
        <v>0</v>
      </c>
      <c r="L417" s="32">
        <f>IF(ISERROR(VLOOKUP($B417&amp;$N417,'7 этап'!$A$13:$I$466,8,FALSE)),0,VLOOKUP($B417&amp;$N417,'7 этап'!$A$13:$I$466,8,FALSE))</f>
        <v>180.6</v>
      </c>
      <c r="M417" s="12">
        <f>LARGE(F417:K417,1)+LARGE(F417:K417,2)+LARGE(F417:K417,3)+LARGE(F417:K417,4)+L417</f>
        <v>594.29999999999995</v>
      </c>
      <c r="N417" s="14" t="s">
        <v>971</v>
      </c>
    </row>
    <row r="418" spans="1:14" x14ac:dyDescent="0.3">
      <c r="A418" s="35">
        <v>20</v>
      </c>
      <c r="B418" s="4" t="s">
        <v>749</v>
      </c>
      <c r="C418" s="4" t="s">
        <v>61</v>
      </c>
      <c r="D418" s="4">
        <v>2010</v>
      </c>
      <c r="E418" s="8">
        <f>COUNTIF(F418:L418,"&gt;0")</f>
        <v>4</v>
      </c>
      <c r="F418" s="32">
        <f>IF(ISERROR(VLOOKUP($B418&amp;$N418,'1 этап'!$A$13:$I$512,8,FALSE)),0,VLOOKUP($B418&amp;$N418,'1 этап'!$A$13:$I$512,8,FALSE))</f>
        <v>0</v>
      </c>
      <c r="G418" s="32">
        <f>IF(ISERROR(VLOOKUP($B418&amp;$N418,'2 этап'!$A$13:$I$512,8,FALSE)),0,VLOOKUP($B418&amp;$N418,'2 этап'!$A$13:$I$512,8,FALSE))</f>
        <v>0</v>
      </c>
      <c r="H418" s="32">
        <f>IF(ISERROR(VLOOKUP($B418&amp;$N418,'3 этап'!$A$13:$I$512,8,FALSE)),0,VLOOKUP($B418&amp;$N418,'3 этап'!$A$13:$I$512,8,FALSE))</f>
        <v>0</v>
      </c>
      <c r="I418" s="32">
        <f>IF(ISERROR(VLOOKUP($B418&amp;$N418,'4 этап'!$A$13:$I$512,8,FALSE)),0,VLOOKUP($B418&amp;$N418,'4 этап'!$A$13:$I$512,8,FALSE))</f>
        <v>80.400000000000006</v>
      </c>
      <c r="J418" s="32">
        <f>IF(ISERROR(VLOOKUP($B418&amp;$N418,'5 этап'!$A$13:$I$512,8,FALSE)),0,VLOOKUP($B418&amp;$N418,'5 этап'!$A$13:$I$512,8,FALSE))</f>
        <v>176.7</v>
      </c>
      <c r="K418" s="32">
        <f>IF(ISERROR(VLOOKUP($B418&amp;$N418,'6 этап'!$A$13:$I$512,8,FALSE)),0,VLOOKUP($B418&amp;$N418,'6 этап'!$A$13:$I$512,8,FALSE))</f>
        <v>160.4</v>
      </c>
      <c r="L418" s="32">
        <f>IF(ISERROR(VLOOKUP($B418&amp;$N418,'7 этап'!$A$13:$I$466,8,FALSE)),0,VLOOKUP($B418&amp;$N418,'7 этап'!$A$13:$I$466,8,FALSE))</f>
        <v>164.8</v>
      </c>
      <c r="M418" s="12">
        <f>LARGE(F418:K418,1)+LARGE(F418:K418,2)+LARGE(F418:K418,3)+LARGE(F418:K418,4)+L418</f>
        <v>582.29999999999995</v>
      </c>
      <c r="N418" s="14" t="s">
        <v>971</v>
      </c>
    </row>
    <row r="419" spans="1:14" x14ac:dyDescent="0.3">
      <c r="A419" s="35">
        <v>21</v>
      </c>
      <c r="B419" s="4" t="s">
        <v>227</v>
      </c>
      <c r="C419" s="4" t="s">
        <v>37</v>
      </c>
      <c r="D419" s="4">
        <v>2010</v>
      </c>
      <c r="E419" s="8">
        <f>COUNTIF(F419:L419,"&gt;0")</f>
        <v>4</v>
      </c>
      <c r="F419" s="32">
        <f>IF(ISERROR(VLOOKUP($B419&amp;$N419,'1 этап'!$A$13:$I$512,8,FALSE)),0,VLOOKUP($B419&amp;$N419,'1 этап'!$A$13:$I$512,8,FALSE))</f>
        <v>0.01</v>
      </c>
      <c r="G419" s="32">
        <f>IF(ISERROR(VLOOKUP($B419&amp;$N419,'2 этап'!$A$13:$I$512,8,FALSE)),0,VLOOKUP($B419&amp;$N419,'2 этап'!$A$13:$I$512,8,FALSE))</f>
        <v>197.2</v>
      </c>
      <c r="H419" s="32">
        <f>IF(ISERROR(VLOOKUP($B419&amp;$N419,'3 этап'!$A$13:$I$512,8,FALSE)),0,VLOOKUP($B419&amp;$N419,'3 этап'!$A$13:$I$512,8,FALSE))</f>
        <v>0</v>
      </c>
      <c r="I419" s="32">
        <f>IF(ISERROR(VLOOKUP($B419&amp;$N419,'4 этап'!$A$13:$I$512,8,FALSE)),0,VLOOKUP($B419&amp;$N419,'4 этап'!$A$13:$I$512,8,FALSE))</f>
        <v>0</v>
      </c>
      <c r="J419" s="32">
        <f>IF(ISERROR(VLOOKUP($B419&amp;$N419,'5 этап'!$A$13:$I$512,8,FALSE)),0,VLOOKUP($B419&amp;$N419,'5 этап'!$A$13:$I$512,8,FALSE))</f>
        <v>191.8</v>
      </c>
      <c r="K419" s="32">
        <f>IF(ISERROR(VLOOKUP($B419&amp;$N419,'6 этап'!$A$13:$I$512,8,FALSE)),0,VLOOKUP($B419&amp;$N419,'6 этап'!$A$13:$I$512,8,FALSE))</f>
        <v>0</v>
      </c>
      <c r="L419" s="32">
        <f>IF(ISERROR(VLOOKUP($B419&amp;$N419,'7 этап'!$A$13:$I$466,8,FALSE)),0,VLOOKUP($B419&amp;$N419,'7 этап'!$A$13:$I$466,8,FALSE))</f>
        <v>192.1</v>
      </c>
      <c r="M419" s="12">
        <f>LARGE(F419:K419,1)+LARGE(F419:K419,2)+LARGE(F419:K419,3)+LARGE(F419:K419,4)+L419</f>
        <v>581.11</v>
      </c>
      <c r="N419" s="14" t="s">
        <v>971</v>
      </c>
    </row>
    <row r="420" spans="1:14" x14ac:dyDescent="0.3">
      <c r="A420" s="35">
        <v>22</v>
      </c>
      <c r="B420" s="4" t="s">
        <v>747</v>
      </c>
      <c r="C420" s="4" t="s">
        <v>44</v>
      </c>
      <c r="D420" s="4">
        <v>2010</v>
      </c>
      <c r="E420" s="8">
        <f>COUNTIF(F420:L420,"&gt;0")</f>
        <v>3</v>
      </c>
      <c r="F420" s="32">
        <f>IF(ISERROR(VLOOKUP($B420&amp;$N420,'1 этап'!$A$13:$I$512,8,FALSE)),0,VLOOKUP($B420&amp;$N420,'1 этап'!$A$13:$I$512,8,FALSE))</f>
        <v>0</v>
      </c>
      <c r="G420" s="32">
        <f>IF(ISERROR(VLOOKUP($B420&amp;$N420,'2 этап'!$A$13:$I$512,8,FALSE)),0,VLOOKUP($B420&amp;$N420,'2 этап'!$A$13:$I$512,8,FALSE))</f>
        <v>0</v>
      </c>
      <c r="H420" s="32">
        <f>IF(ISERROR(VLOOKUP($B420&amp;$N420,'3 этап'!$A$13:$I$512,8,FALSE)),0,VLOOKUP($B420&amp;$N420,'3 этап'!$A$13:$I$512,8,FALSE))</f>
        <v>0</v>
      </c>
      <c r="I420" s="32">
        <f>IF(ISERROR(VLOOKUP($B420&amp;$N420,'4 этап'!$A$13:$I$512,8,FALSE)),0,VLOOKUP($B420&amp;$N420,'4 этап'!$A$13:$I$512,8,FALSE))</f>
        <v>181.5</v>
      </c>
      <c r="J420" s="32">
        <f>IF(ISERROR(VLOOKUP($B420&amp;$N420,'5 этап'!$A$13:$I$512,8,FALSE)),0,VLOOKUP($B420&amp;$N420,'5 этап'!$A$13:$I$512,8,FALSE))</f>
        <v>198.9</v>
      </c>
      <c r="K420" s="32">
        <f>IF(ISERROR(VLOOKUP($B420&amp;$N420,'6 этап'!$A$13:$I$512,8,FALSE)),0,VLOOKUP($B420&amp;$N420,'6 этап'!$A$13:$I$512,8,FALSE))</f>
        <v>0</v>
      </c>
      <c r="L420" s="32">
        <f>IF(ISERROR(VLOOKUP($B420&amp;$N420,'7 этап'!$A$13:$I$466,8,FALSE)),0,VLOOKUP($B420&amp;$N420,'7 этап'!$A$13:$I$466,8,FALSE))</f>
        <v>199.2</v>
      </c>
      <c r="M420" s="12">
        <f>LARGE(F420:K420,1)+LARGE(F420:K420,2)+LARGE(F420:K420,3)+LARGE(F420:K420,4)+L420</f>
        <v>579.59999999999991</v>
      </c>
      <c r="N420" s="14" t="s">
        <v>971</v>
      </c>
    </row>
    <row r="421" spans="1:14" x14ac:dyDescent="0.3">
      <c r="A421" s="35">
        <v>23</v>
      </c>
      <c r="B421" s="4" t="s">
        <v>256</v>
      </c>
      <c r="C421" s="4" t="s">
        <v>58</v>
      </c>
      <c r="D421" s="4">
        <v>2010</v>
      </c>
      <c r="E421" s="8">
        <f>COUNTIF(F421:L421,"&gt;0")</f>
        <v>6</v>
      </c>
      <c r="F421" s="32">
        <f>IF(ISERROR(VLOOKUP($B421&amp;$N421,'1 этап'!$A$13:$I$512,8,FALSE)),0,VLOOKUP($B421&amp;$N421,'1 этап'!$A$13:$I$512,8,FALSE))</f>
        <v>38.5</v>
      </c>
      <c r="G421" s="32">
        <f>IF(ISERROR(VLOOKUP($B421&amp;$N421,'2 этап'!$A$13:$I$512,8,FALSE)),0,VLOOKUP($B421&amp;$N421,'2 этап'!$A$13:$I$512,8,FALSE))</f>
        <v>110.1</v>
      </c>
      <c r="H421" s="32">
        <f>IF(ISERROR(VLOOKUP($B421&amp;$N421,'3 этап'!$A$13:$I$512,8,FALSE)),0,VLOOKUP($B421&amp;$N421,'3 этап'!$A$13:$I$512,8,FALSE))</f>
        <v>145.6</v>
      </c>
      <c r="I421" s="32">
        <f>IF(ISERROR(VLOOKUP($B421&amp;$N421,'4 этап'!$A$13:$I$512,8,FALSE)),0,VLOOKUP($B421&amp;$N421,'4 этап'!$A$13:$I$512,8,FALSE))</f>
        <v>73.3</v>
      </c>
      <c r="J421" s="32">
        <f>IF(ISERROR(VLOOKUP($B421&amp;$N421,'5 этап'!$A$13:$I$512,8,FALSE)),0,VLOOKUP($B421&amp;$N421,'5 этап'!$A$13:$I$512,8,FALSE))</f>
        <v>0</v>
      </c>
      <c r="K421" s="32">
        <f>IF(ISERROR(VLOOKUP($B421&amp;$N421,'6 этап'!$A$13:$I$512,8,FALSE)),0,VLOOKUP($B421&amp;$N421,'6 этап'!$A$13:$I$512,8,FALSE))</f>
        <v>100.6</v>
      </c>
      <c r="L421" s="32">
        <f>IF(ISERROR(VLOOKUP($B421&amp;$N421,'7 этап'!$A$13:$I$466,8,FALSE)),0,VLOOKUP($B421&amp;$N421,'7 этап'!$A$13:$I$466,8,FALSE))</f>
        <v>136.19999999999999</v>
      </c>
      <c r="M421" s="12">
        <f>LARGE(F421:K421,1)+LARGE(F421:K421,2)+LARGE(F421:K421,3)+LARGE(F421:K421,4)+L421</f>
        <v>565.79999999999995</v>
      </c>
      <c r="N421" s="14" t="s">
        <v>971</v>
      </c>
    </row>
    <row r="422" spans="1:14" x14ac:dyDescent="0.3">
      <c r="A422" s="35">
        <v>24</v>
      </c>
      <c r="B422" s="4" t="s">
        <v>518</v>
      </c>
      <c r="C422" s="4" t="s">
        <v>39</v>
      </c>
      <c r="D422" s="4">
        <v>2010</v>
      </c>
      <c r="E422" s="8">
        <f>COUNTIF(F422:L422,"&gt;0")</f>
        <v>5</v>
      </c>
      <c r="F422" s="32">
        <f>IF(ISERROR(VLOOKUP($B422&amp;$N422,'1 этап'!$A$13:$I$512,8,FALSE)),0,VLOOKUP($B422&amp;$N422,'1 этап'!$A$13:$I$512,8,FALSE))</f>
        <v>68.8</v>
      </c>
      <c r="G422" s="32">
        <f>IF(ISERROR(VLOOKUP($B422&amp;$N422,'2 этап'!$A$13:$I$512,8,FALSE)),0,VLOOKUP($B422&amp;$N422,'2 этап'!$A$13:$I$512,8,FALSE))</f>
        <v>0</v>
      </c>
      <c r="H422" s="32">
        <f>IF(ISERROR(VLOOKUP($B422&amp;$N422,'3 этап'!$A$13:$I$512,8,FALSE)),0,VLOOKUP($B422&amp;$N422,'3 этап'!$A$13:$I$512,8,FALSE))</f>
        <v>152.9</v>
      </c>
      <c r="I422" s="32">
        <f>IF(ISERROR(VLOOKUP($B422&amp;$N422,'4 этап'!$A$13:$I$512,8,FALSE)),0,VLOOKUP($B422&amp;$N422,'4 этап'!$A$13:$I$512,8,FALSE))</f>
        <v>17.3</v>
      </c>
      <c r="J422" s="32">
        <f>IF(ISERROR(VLOOKUP($B422&amp;$N422,'5 этап'!$A$13:$I$512,8,FALSE)),0,VLOOKUP($B422&amp;$N422,'5 этап'!$A$13:$I$512,8,FALSE))</f>
        <v>0</v>
      </c>
      <c r="K422" s="32">
        <f>IF(ISERROR(VLOOKUP($B422&amp;$N422,'6 этап'!$A$13:$I$512,8,FALSE)),0,VLOOKUP($B422&amp;$N422,'6 этап'!$A$13:$I$512,8,FALSE))</f>
        <v>148.30000000000001</v>
      </c>
      <c r="L422" s="32">
        <f>IF(ISERROR(VLOOKUP($B422&amp;$N422,'7 этап'!$A$13:$I$466,8,FALSE)),0,VLOOKUP($B422&amp;$N422,'7 этап'!$A$13:$I$466,8,FALSE))</f>
        <v>170.8</v>
      </c>
      <c r="M422" s="12">
        <f>LARGE(F422:K422,1)+LARGE(F422:K422,2)+LARGE(F422:K422,3)+LARGE(F422:K422,4)+L422</f>
        <v>558.10000000000014</v>
      </c>
      <c r="N422" s="14" t="s">
        <v>971</v>
      </c>
    </row>
    <row r="423" spans="1:14" x14ac:dyDescent="0.3">
      <c r="A423" s="35">
        <v>26</v>
      </c>
      <c r="B423" s="4" t="s">
        <v>254</v>
      </c>
      <c r="C423" s="4" t="s">
        <v>44</v>
      </c>
      <c r="D423" s="4">
        <v>2010</v>
      </c>
      <c r="E423" s="8">
        <f>COUNTIF(F423:L423,"&gt;0")</f>
        <v>5</v>
      </c>
      <c r="F423" s="32">
        <f>IF(ISERROR(VLOOKUP($B423&amp;$N423,'1 этап'!$A$13:$I$512,8,FALSE)),0,VLOOKUP($B423&amp;$N423,'1 этап'!$A$13:$I$512,8,FALSE))</f>
        <v>100</v>
      </c>
      <c r="G423" s="32">
        <f>IF(ISERROR(VLOOKUP($B423&amp;$N423,'2 этап'!$A$13:$I$512,8,FALSE)),0,VLOOKUP($B423&amp;$N423,'2 этап'!$A$13:$I$512,8,FALSE))</f>
        <v>121.7</v>
      </c>
      <c r="H423" s="32">
        <f>IF(ISERROR(VLOOKUP($B423&amp;$N423,'3 этап'!$A$13:$I$512,8,FALSE)),0,VLOOKUP($B423&amp;$N423,'3 этап'!$A$13:$I$512,8,FALSE))</f>
        <v>0</v>
      </c>
      <c r="I423" s="32">
        <f>IF(ISERROR(VLOOKUP($B423&amp;$N423,'4 этап'!$A$13:$I$512,8,FALSE)),0,VLOOKUP($B423&amp;$N423,'4 этап'!$A$13:$I$512,8,FALSE))</f>
        <v>0</v>
      </c>
      <c r="J423" s="32">
        <f>IF(ISERROR(VLOOKUP($B423&amp;$N423,'5 этап'!$A$13:$I$512,8,FALSE)),0,VLOOKUP($B423&amp;$N423,'5 этап'!$A$13:$I$512,8,FALSE))</f>
        <v>132.1</v>
      </c>
      <c r="K423" s="32">
        <f>IF(ISERROR(VLOOKUP($B423&amp;$N423,'6 этап'!$A$13:$I$512,8,FALSE)),0,VLOOKUP($B423&amp;$N423,'6 этап'!$A$13:$I$512,8,FALSE))</f>
        <v>41.3</v>
      </c>
      <c r="L423" s="32">
        <f>IF(ISERROR(VLOOKUP($B423&amp;$N423,'7 этап'!$A$13:$I$466,8,FALSE)),0,VLOOKUP($B423&amp;$N423,'7 этап'!$A$13:$I$466,8,FALSE))</f>
        <v>141.1</v>
      </c>
      <c r="M423" s="12">
        <f>LARGE(F423:K423,1)+LARGE(F423:K423,2)+LARGE(F423:K423,3)+LARGE(F423:K423,4)+L423</f>
        <v>536.20000000000005</v>
      </c>
      <c r="N423" s="14" t="s">
        <v>971</v>
      </c>
    </row>
    <row r="424" spans="1:14" x14ac:dyDescent="0.3">
      <c r="A424" s="35">
        <v>27</v>
      </c>
      <c r="B424" s="4" t="s">
        <v>252</v>
      </c>
      <c r="C424" s="4" t="s">
        <v>37</v>
      </c>
      <c r="D424" s="4">
        <v>2011</v>
      </c>
      <c r="E424" s="8">
        <f>COUNTIF(F424:L424,"&gt;0")</f>
        <v>6</v>
      </c>
      <c r="F424" s="32">
        <f>IF(ISERROR(VLOOKUP($B424&amp;$N424,'1 этап'!$A$13:$I$512,8,FALSE)),0,VLOOKUP($B424&amp;$N424,'1 этап'!$A$13:$I$512,8,FALSE))</f>
        <v>126.7</v>
      </c>
      <c r="G424" s="32">
        <f>IF(ISERROR(VLOOKUP($B424&amp;$N424,'2 этап'!$A$13:$I$512,8,FALSE)),0,VLOOKUP($B424&amp;$N424,'2 этап'!$A$13:$I$512,8,FALSE))</f>
        <v>125.9</v>
      </c>
      <c r="H424" s="32">
        <f>IF(ISERROR(VLOOKUP($B424&amp;$N424,'3 этап'!$A$13:$I$512,8,FALSE)),0,VLOOKUP($B424&amp;$N424,'3 этап'!$A$13:$I$512,8,FALSE))</f>
        <v>122.5</v>
      </c>
      <c r="I424" s="32">
        <f>IF(ISERROR(VLOOKUP($B424&amp;$N424,'4 этап'!$A$13:$I$512,8,FALSE)),0,VLOOKUP($B424&amp;$N424,'4 этап'!$A$13:$I$512,8,FALSE))</f>
        <v>108.3</v>
      </c>
      <c r="J424" s="32">
        <f>IF(ISERROR(VLOOKUP($B424&amp;$N424,'5 этап'!$A$13:$I$512,8,FALSE)),0,VLOOKUP($B424&amp;$N424,'5 этап'!$A$13:$I$512,8,FALSE))</f>
        <v>122</v>
      </c>
      <c r="K424" s="32">
        <f>IF(ISERROR(VLOOKUP($B424&amp;$N424,'6 этап'!$A$13:$I$512,8,FALSE)),0,VLOOKUP($B424&amp;$N424,'6 этап'!$A$13:$I$512,8,FALSE))</f>
        <v>47.4</v>
      </c>
      <c r="L424" s="32">
        <f>IF(ISERROR(VLOOKUP($B424&amp;$N424,'7 этап'!$A$13:$I$466,8,FALSE)),0,VLOOKUP($B424&amp;$N424,'7 этап'!$A$13:$I$466,8,FALSE))</f>
        <v>0</v>
      </c>
      <c r="M424" s="12">
        <f>LARGE(F424:K424,1)+LARGE(F424:K424,2)+LARGE(F424:K424,3)+LARGE(F424:K424,4)+L424</f>
        <v>497.1</v>
      </c>
      <c r="N424" s="14" t="s">
        <v>971</v>
      </c>
    </row>
    <row r="425" spans="1:14" x14ac:dyDescent="0.3">
      <c r="A425" s="35">
        <v>25</v>
      </c>
      <c r="B425" s="4" t="s">
        <v>251</v>
      </c>
      <c r="C425" s="4" t="s">
        <v>35</v>
      </c>
      <c r="D425" s="4">
        <v>2011</v>
      </c>
      <c r="E425" s="8">
        <f>COUNTIF(F425:L425,"&gt;0")</f>
        <v>5</v>
      </c>
      <c r="F425" s="32">
        <f>IF(ISERROR(VLOOKUP($B425&amp;$N425,'1 этап'!$A$13:$I$512,8,FALSE)),0,VLOOKUP($B425&amp;$N425,'1 этап'!$A$13:$I$512,8,FALSE))</f>
        <v>1</v>
      </c>
      <c r="G425" s="32">
        <f>IF(ISERROR(VLOOKUP($B425&amp;$N425,'2 этап'!$A$13:$I$512,8,FALSE)),0,VLOOKUP($B425&amp;$N425,'2 этап'!$A$13:$I$512,8,FALSE))</f>
        <v>126.3</v>
      </c>
      <c r="H425" s="32">
        <f>IF(ISERROR(VLOOKUP($B425&amp;$N425,'3 этап'!$A$13:$I$512,8,FALSE)),0,VLOOKUP($B425&amp;$N425,'3 этап'!$A$13:$I$512,8,FALSE))</f>
        <v>85.4</v>
      </c>
      <c r="I425" s="32">
        <f>IF(ISERROR(VLOOKUP($B425&amp;$N425,'4 этап'!$A$13:$I$512,8,FALSE)),0,VLOOKUP($B425&amp;$N425,'4 этап'!$A$13:$I$512,8,FALSE))</f>
        <v>103.5</v>
      </c>
      <c r="J425" s="32">
        <f>IF(ISERROR(VLOOKUP($B425&amp;$N425,'5 этап'!$A$13:$I$512,8,FALSE)),0,VLOOKUP($B425&amp;$N425,'5 этап'!$A$13:$I$512,8,FALSE))</f>
        <v>151.69999999999999</v>
      </c>
      <c r="K425" s="32">
        <f>IF(ISERROR(VLOOKUP($B425&amp;$N425,'6 этап'!$A$13:$I$512,8,FALSE)),0,VLOOKUP($B425&amp;$N425,'6 этап'!$A$13:$I$512,8,FALSE))</f>
        <v>0</v>
      </c>
      <c r="L425" s="32">
        <f>IF(ISERROR(VLOOKUP($B425&amp;$N425,'7 этап'!$A$13:$I$466,8,FALSE)),0,VLOOKUP($B425&amp;$N425,'7 этап'!$A$13:$I$466,8,FALSE))</f>
        <v>0</v>
      </c>
      <c r="M425" s="12">
        <f>LARGE(F425:K425,1)+LARGE(F425:K425,2)+LARGE(F425:K425,3)+LARGE(F425:K425,4)+L425</f>
        <v>466.9</v>
      </c>
      <c r="N425" s="14" t="s">
        <v>971</v>
      </c>
    </row>
    <row r="426" spans="1:14" x14ac:dyDescent="0.3">
      <c r="A426" s="35">
        <v>28</v>
      </c>
      <c r="B426" s="4" t="s">
        <v>253</v>
      </c>
      <c r="C426" s="4" t="s">
        <v>46</v>
      </c>
      <c r="D426" s="4">
        <v>2010</v>
      </c>
      <c r="E426" s="8">
        <f>COUNTIF(F426:L426,"&gt;0")</f>
        <v>4</v>
      </c>
      <c r="F426" s="32">
        <f>IF(ISERROR(VLOOKUP($B426&amp;$N426,'1 этап'!$A$13:$I$512,8,FALSE)),0,VLOOKUP($B426&amp;$N426,'1 этап'!$A$13:$I$512,8,FALSE))</f>
        <v>161.9</v>
      </c>
      <c r="G426" s="32">
        <f>IF(ISERROR(VLOOKUP($B426&amp;$N426,'2 этап'!$A$13:$I$512,8,FALSE)),0,VLOOKUP($B426&amp;$N426,'2 этап'!$A$13:$I$512,8,FALSE))</f>
        <v>125.5</v>
      </c>
      <c r="H426" s="32">
        <f>IF(ISERROR(VLOOKUP($B426&amp;$N426,'3 этап'!$A$13:$I$512,8,FALSE)),0,VLOOKUP($B426&amp;$N426,'3 этап'!$A$13:$I$512,8,FALSE))</f>
        <v>162.9</v>
      </c>
      <c r="I426" s="32">
        <f>IF(ISERROR(VLOOKUP($B426&amp;$N426,'4 этап'!$A$13:$I$512,8,FALSE)),0,VLOOKUP($B426&amp;$N426,'4 этап'!$A$13:$I$512,8,FALSE))</f>
        <v>1</v>
      </c>
      <c r="J426" s="32">
        <f>IF(ISERROR(VLOOKUP($B426&amp;$N426,'5 этап'!$A$13:$I$512,8,FALSE)),0,VLOOKUP($B426&amp;$N426,'5 этап'!$A$13:$I$512,8,FALSE))</f>
        <v>0</v>
      </c>
      <c r="K426" s="32">
        <f>IF(ISERROR(VLOOKUP($B426&amp;$N426,'6 этап'!$A$13:$I$512,8,FALSE)),0,VLOOKUP($B426&amp;$N426,'6 этап'!$A$13:$I$512,8,FALSE))</f>
        <v>0</v>
      </c>
      <c r="L426" s="32">
        <f>IF(ISERROR(VLOOKUP($B426&amp;$N426,'7 этап'!$A$13:$I$466,8,FALSE)),0,VLOOKUP($B426&amp;$N426,'7 этап'!$A$13:$I$466,8,FALSE))</f>
        <v>0</v>
      </c>
      <c r="M426" s="12">
        <f>LARGE(F426:K426,1)+LARGE(F426:K426,2)+LARGE(F426:K426,3)+LARGE(F426:K426,4)+L426</f>
        <v>451.3</v>
      </c>
      <c r="N426" s="14" t="s">
        <v>971</v>
      </c>
    </row>
    <row r="427" spans="1:14" x14ac:dyDescent="0.3">
      <c r="A427" s="35">
        <v>29</v>
      </c>
      <c r="B427" s="4" t="s">
        <v>234</v>
      </c>
      <c r="C427" s="4" t="s">
        <v>42</v>
      </c>
      <c r="D427" s="4">
        <v>2010</v>
      </c>
      <c r="E427" s="8">
        <f>COUNTIF(F427:L427,"&gt;0")</f>
        <v>4</v>
      </c>
      <c r="F427" s="32">
        <f>IF(ISERROR(VLOOKUP($B427&amp;$N427,'1 этап'!$A$13:$I$512,8,FALSE)),0,VLOOKUP($B427&amp;$N427,'1 этап'!$A$13:$I$512,8,FALSE))</f>
        <v>0</v>
      </c>
      <c r="G427" s="32">
        <f>IF(ISERROR(VLOOKUP($B427&amp;$N427,'2 этап'!$A$13:$I$512,8,FALSE)),0,VLOOKUP($B427&amp;$N427,'2 этап'!$A$13:$I$512,8,FALSE))</f>
        <v>165.8</v>
      </c>
      <c r="H427" s="32">
        <f>IF(ISERROR(VLOOKUP($B427&amp;$N427,'3 этап'!$A$13:$I$512,8,FALSE)),0,VLOOKUP($B427&amp;$N427,'3 этап'!$A$13:$I$512,8,FALSE))</f>
        <v>142.1</v>
      </c>
      <c r="I427" s="32">
        <f>IF(ISERROR(VLOOKUP($B427&amp;$N427,'4 этап'!$A$13:$I$512,8,FALSE)),0,VLOOKUP($B427&amp;$N427,'4 этап'!$A$13:$I$512,8,FALSE))</f>
        <v>1</v>
      </c>
      <c r="J427" s="32">
        <f>IF(ISERROR(VLOOKUP($B427&amp;$N427,'5 этап'!$A$13:$I$512,8,FALSE)),0,VLOOKUP($B427&amp;$N427,'5 этап'!$A$13:$I$512,8,FALSE))</f>
        <v>0</v>
      </c>
      <c r="K427" s="32">
        <f>IF(ISERROR(VLOOKUP($B427&amp;$N427,'6 этап'!$A$13:$I$512,8,FALSE)),0,VLOOKUP($B427&amp;$N427,'6 этап'!$A$13:$I$512,8,FALSE))</f>
        <v>134.1</v>
      </c>
      <c r="L427" s="32">
        <f>IF(ISERROR(VLOOKUP($B427&amp;$N427,'7 этап'!$A$13:$I$466,8,FALSE)),0,VLOOKUP($B427&amp;$N427,'7 этап'!$A$13:$I$466,8,FALSE))</f>
        <v>0</v>
      </c>
      <c r="M427" s="12">
        <f>LARGE(F427:K427,1)+LARGE(F427:K427,2)+LARGE(F427:K427,3)+LARGE(F427:K427,4)+L427</f>
        <v>443</v>
      </c>
      <c r="N427" s="14" t="s">
        <v>971</v>
      </c>
    </row>
    <row r="428" spans="1:14" x14ac:dyDescent="0.3">
      <c r="A428" s="35">
        <v>30</v>
      </c>
      <c r="B428" s="4" t="s">
        <v>521</v>
      </c>
      <c r="C428" s="4" t="s">
        <v>112</v>
      </c>
      <c r="D428" s="4">
        <v>2011</v>
      </c>
      <c r="E428" s="8">
        <f>COUNTIF(F428:L428,"&gt;0")</f>
        <v>5</v>
      </c>
      <c r="F428" s="32">
        <f>IF(ISERROR(VLOOKUP($B428&amp;$N428,'1 этап'!$A$13:$I$512,8,FALSE)),0,VLOOKUP($B428&amp;$N428,'1 этап'!$A$13:$I$512,8,FALSE))</f>
        <v>1</v>
      </c>
      <c r="G428" s="32">
        <f>IF(ISERROR(VLOOKUP($B428&amp;$N428,'2 этап'!$A$13:$I$512,8,FALSE)),0,VLOOKUP($B428&amp;$N428,'2 этап'!$A$13:$I$512,8,FALSE))</f>
        <v>0</v>
      </c>
      <c r="H428" s="32">
        <f>IF(ISERROR(VLOOKUP($B428&amp;$N428,'3 этап'!$A$13:$I$512,8,FALSE)),0,VLOOKUP($B428&amp;$N428,'3 этап'!$A$13:$I$512,8,FALSE))</f>
        <v>0</v>
      </c>
      <c r="I428" s="32">
        <f>IF(ISERROR(VLOOKUP($B428&amp;$N428,'4 этап'!$A$13:$I$512,8,FALSE)),0,VLOOKUP($B428&amp;$N428,'4 этап'!$A$13:$I$512,8,FALSE))</f>
        <v>38.700000000000003</v>
      </c>
      <c r="J428" s="32">
        <f>IF(ISERROR(VLOOKUP($B428&amp;$N428,'5 этап'!$A$13:$I$512,8,FALSE)),0,VLOOKUP($B428&amp;$N428,'5 этап'!$A$13:$I$512,8,FALSE))</f>
        <v>114.5</v>
      </c>
      <c r="K428" s="32">
        <f>IF(ISERROR(VLOOKUP($B428&amp;$N428,'6 этап'!$A$13:$I$512,8,FALSE)),0,VLOOKUP($B428&amp;$N428,'6 этап'!$A$13:$I$512,8,FALSE))</f>
        <v>116.8</v>
      </c>
      <c r="L428" s="32">
        <f>IF(ISERROR(VLOOKUP($B428&amp;$N428,'7 этап'!$A$13:$I$466,8,FALSE)),0,VLOOKUP($B428&amp;$N428,'7 этап'!$A$13:$I$466,8,FALSE))</f>
        <v>165.3</v>
      </c>
      <c r="M428" s="12">
        <f>LARGE(F428:K428,1)+LARGE(F428:K428,2)+LARGE(F428:K428,3)+LARGE(F428:K428,4)+L428</f>
        <v>436.3</v>
      </c>
      <c r="N428" s="14" t="s">
        <v>971</v>
      </c>
    </row>
    <row r="429" spans="1:14" x14ac:dyDescent="0.3">
      <c r="A429" s="35">
        <v>31</v>
      </c>
      <c r="B429" s="4" t="s">
        <v>683</v>
      </c>
      <c r="C429" s="4" t="s">
        <v>48</v>
      </c>
      <c r="D429" s="4">
        <v>2010</v>
      </c>
      <c r="E429" s="8">
        <f>COUNTIF(F429:L429,"&gt;0")</f>
        <v>3</v>
      </c>
      <c r="F429" s="32">
        <f>IF(ISERROR(VLOOKUP($B429&amp;$N429,'1 этап'!$A$13:$I$512,8,FALSE)),0,VLOOKUP($B429&amp;$N429,'1 этап'!$A$13:$I$512,8,FALSE))</f>
        <v>0</v>
      </c>
      <c r="G429" s="32">
        <f>IF(ISERROR(VLOOKUP($B429&amp;$N429,'2 этап'!$A$13:$I$512,8,FALSE)),0,VLOOKUP($B429&amp;$N429,'2 этап'!$A$13:$I$512,8,FALSE))</f>
        <v>0</v>
      </c>
      <c r="H429" s="32">
        <f>IF(ISERROR(VLOOKUP($B429&amp;$N429,'3 этап'!$A$13:$I$512,8,FALSE)),0,VLOOKUP($B429&amp;$N429,'3 этап'!$A$13:$I$512,8,FALSE))</f>
        <v>177.8</v>
      </c>
      <c r="I429" s="32">
        <f>IF(ISERROR(VLOOKUP($B429&amp;$N429,'4 этап'!$A$13:$I$512,8,FALSE)),0,VLOOKUP($B429&amp;$N429,'4 этап'!$A$13:$I$512,8,FALSE))</f>
        <v>86.7</v>
      </c>
      <c r="J429" s="32">
        <f>IF(ISERROR(VLOOKUP($B429&amp;$N429,'5 этап'!$A$13:$I$512,8,FALSE)),0,VLOOKUP($B429&amp;$N429,'5 этап'!$A$13:$I$512,8,FALSE))</f>
        <v>170.2</v>
      </c>
      <c r="K429" s="32">
        <f>IF(ISERROR(VLOOKUP($B429&amp;$N429,'6 этап'!$A$13:$I$512,8,FALSE)),0,VLOOKUP($B429&amp;$N429,'6 этап'!$A$13:$I$512,8,FALSE))</f>
        <v>0</v>
      </c>
      <c r="L429" s="32">
        <f>IF(ISERROR(VLOOKUP($B429&amp;$N429,'7 этап'!$A$13:$I$466,8,FALSE)),0,VLOOKUP($B429&amp;$N429,'7 этап'!$A$13:$I$466,8,FALSE))</f>
        <v>0</v>
      </c>
      <c r="M429" s="12">
        <f>LARGE(F429:K429,1)+LARGE(F429:K429,2)+LARGE(F429:K429,3)+LARGE(F429:K429,4)+L429</f>
        <v>434.7</v>
      </c>
      <c r="N429" s="14" t="s">
        <v>971</v>
      </c>
    </row>
    <row r="430" spans="1:14" x14ac:dyDescent="0.3">
      <c r="A430" s="35">
        <v>32</v>
      </c>
      <c r="B430" s="4" t="s">
        <v>513</v>
      </c>
      <c r="C430" s="4" t="s">
        <v>149</v>
      </c>
      <c r="D430" s="4">
        <v>2011</v>
      </c>
      <c r="E430" s="8">
        <f>COUNTIF(F430:L430,"&gt;0")</f>
        <v>5</v>
      </c>
      <c r="F430" s="32">
        <f>IF(ISERROR(VLOOKUP($B430&amp;$N430,'1 этап'!$A$13:$I$512,8,FALSE)),0,VLOOKUP($B430&amp;$N430,'1 этап'!$A$13:$I$512,8,FALSE))</f>
        <v>128.5</v>
      </c>
      <c r="G430" s="32">
        <f>IF(ISERROR(VLOOKUP($B430&amp;$N430,'2 этап'!$A$13:$I$512,8,FALSE)),0,VLOOKUP($B430&amp;$N430,'2 этап'!$A$13:$I$512,8,FALSE))</f>
        <v>0</v>
      </c>
      <c r="H430" s="32">
        <f>IF(ISERROR(VLOOKUP($B430&amp;$N430,'3 этап'!$A$13:$I$512,8,FALSE)),0,VLOOKUP($B430&amp;$N430,'3 этап'!$A$13:$I$512,8,FALSE))</f>
        <v>0</v>
      </c>
      <c r="I430" s="32">
        <f>IF(ISERROR(VLOOKUP($B430&amp;$N430,'4 этап'!$A$13:$I$512,8,FALSE)),0,VLOOKUP($B430&amp;$N430,'4 этап'!$A$13:$I$512,8,FALSE))</f>
        <v>1</v>
      </c>
      <c r="J430" s="32">
        <f>IF(ISERROR(VLOOKUP($B430&amp;$N430,'5 этап'!$A$13:$I$512,8,FALSE)),0,VLOOKUP($B430&amp;$N430,'5 этап'!$A$13:$I$512,8,FALSE))</f>
        <v>0.01</v>
      </c>
      <c r="K430" s="32">
        <f>IF(ISERROR(VLOOKUP($B430&amp;$N430,'6 этап'!$A$13:$I$512,8,FALSE)),0,VLOOKUP($B430&amp;$N430,'6 этап'!$A$13:$I$512,8,FALSE))</f>
        <v>130.69999999999999</v>
      </c>
      <c r="L430" s="32">
        <f>IF(ISERROR(VLOOKUP($B430&amp;$N430,'7 этап'!$A$13:$I$466,8,FALSE)),0,VLOOKUP($B430&amp;$N430,'7 этап'!$A$13:$I$466,8,FALSE))</f>
        <v>166.9</v>
      </c>
      <c r="M430" s="12">
        <f>LARGE(F430:K430,1)+LARGE(F430:K430,2)+LARGE(F430:K430,3)+LARGE(F430:K430,4)+L430</f>
        <v>427.11</v>
      </c>
      <c r="N430" s="14" t="s">
        <v>971</v>
      </c>
    </row>
    <row r="431" spans="1:14" x14ac:dyDescent="0.3">
      <c r="A431" s="35">
        <v>33</v>
      </c>
      <c r="B431" s="4" t="s">
        <v>238</v>
      </c>
      <c r="C431" s="4" t="s">
        <v>46</v>
      </c>
      <c r="D431" s="4">
        <v>2010</v>
      </c>
      <c r="E431" s="8">
        <f>COUNTIF(F431:L431,"&gt;0")</f>
        <v>3</v>
      </c>
      <c r="F431" s="32">
        <f>IF(ISERROR(VLOOKUP($B431&amp;$N431,'1 этап'!$A$13:$I$512,8,FALSE)),0,VLOOKUP($B431&amp;$N431,'1 этап'!$A$13:$I$512,8,FALSE))</f>
        <v>0</v>
      </c>
      <c r="G431" s="32">
        <f>IF(ISERROR(VLOOKUP($B431&amp;$N431,'2 этап'!$A$13:$I$512,8,FALSE)),0,VLOOKUP($B431&amp;$N431,'2 этап'!$A$13:$I$512,8,FALSE))</f>
        <v>162.19999999999999</v>
      </c>
      <c r="H431" s="32">
        <f>IF(ISERROR(VLOOKUP($B431&amp;$N431,'3 этап'!$A$13:$I$512,8,FALSE)),0,VLOOKUP($B431&amp;$N431,'3 этап'!$A$13:$I$512,8,FALSE))</f>
        <v>120.9</v>
      </c>
      <c r="I431" s="32">
        <f>IF(ISERROR(VLOOKUP($B431&amp;$N431,'4 этап'!$A$13:$I$512,8,FALSE)),0,VLOOKUP($B431&amp;$N431,'4 этап'!$A$13:$I$512,8,FALSE))</f>
        <v>0</v>
      </c>
      <c r="J431" s="32">
        <f>IF(ISERROR(VLOOKUP($B431&amp;$N431,'5 этап'!$A$13:$I$512,8,FALSE)),0,VLOOKUP($B431&amp;$N431,'5 этап'!$A$13:$I$512,8,FALSE))</f>
        <v>0</v>
      </c>
      <c r="K431" s="32">
        <f>IF(ISERROR(VLOOKUP($B431&amp;$N431,'6 этап'!$A$13:$I$512,8,FALSE)),0,VLOOKUP($B431&amp;$N431,'6 этап'!$A$13:$I$512,8,FALSE))</f>
        <v>0</v>
      </c>
      <c r="L431" s="32">
        <f>IF(ISERROR(VLOOKUP($B431&amp;$N431,'7 этап'!$A$13:$I$466,8,FALSE)),0,VLOOKUP($B431&amp;$N431,'7 этап'!$A$13:$I$466,8,FALSE))</f>
        <v>143.4</v>
      </c>
      <c r="M431" s="12">
        <f>LARGE(F431:K431,1)+LARGE(F431:K431,2)+LARGE(F431:K431,3)+LARGE(F431:K431,4)+L431</f>
        <v>426.5</v>
      </c>
      <c r="N431" s="14" t="s">
        <v>971</v>
      </c>
    </row>
    <row r="432" spans="1:14" x14ac:dyDescent="0.3">
      <c r="A432" s="35">
        <v>34</v>
      </c>
      <c r="B432" s="4" t="s">
        <v>239</v>
      </c>
      <c r="C432" s="4" t="s">
        <v>37</v>
      </c>
      <c r="D432" s="4">
        <v>2010</v>
      </c>
      <c r="E432" s="8">
        <f>COUNTIF(F432:L432,"&gt;0")</f>
        <v>3</v>
      </c>
      <c r="F432" s="32">
        <f>IF(ISERROR(VLOOKUP($B432&amp;$N432,'1 этап'!$A$13:$I$512,8,FALSE)),0,VLOOKUP($B432&amp;$N432,'1 этап'!$A$13:$I$512,8,FALSE))</f>
        <v>0</v>
      </c>
      <c r="G432" s="32">
        <f>IF(ISERROR(VLOOKUP($B432&amp;$N432,'2 этап'!$A$13:$I$512,8,FALSE)),0,VLOOKUP($B432&amp;$N432,'2 этап'!$A$13:$I$512,8,FALSE))</f>
        <v>161.30000000000001</v>
      </c>
      <c r="H432" s="32">
        <f>IF(ISERROR(VLOOKUP($B432&amp;$N432,'3 этап'!$A$13:$I$512,8,FALSE)),0,VLOOKUP($B432&amp;$N432,'3 этап'!$A$13:$I$512,8,FALSE))</f>
        <v>0</v>
      </c>
      <c r="I432" s="32">
        <f>IF(ISERROR(VLOOKUP($B432&amp;$N432,'4 этап'!$A$13:$I$512,8,FALSE)),0,VLOOKUP($B432&amp;$N432,'4 этап'!$A$13:$I$512,8,FALSE))</f>
        <v>0</v>
      </c>
      <c r="J432" s="32">
        <f>IF(ISERROR(VLOOKUP($B432&amp;$N432,'5 этап'!$A$13:$I$512,8,FALSE)),0,VLOOKUP($B432&amp;$N432,'5 этап'!$A$13:$I$512,8,FALSE))</f>
        <v>96.6</v>
      </c>
      <c r="K432" s="32">
        <f>IF(ISERROR(VLOOKUP($B432&amp;$N432,'6 этап'!$A$13:$I$512,8,FALSE)),0,VLOOKUP($B432&amp;$N432,'6 этап'!$A$13:$I$512,8,FALSE))</f>
        <v>161.4</v>
      </c>
      <c r="L432" s="32">
        <f>IF(ISERROR(VLOOKUP($B432&amp;$N432,'7 этап'!$A$13:$I$466,8,FALSE)),0,VLOOKUP($B432&amp;$N432,'7 этап'!$A$13:$I$466,8,FALSE))</f>
        <v>0</v>
      </c>
      <c r="M432" s="12">
        <f>LARGE(F432:K432,1)+LARGE(F432:K432,2)+LARGE(F432:K432,3)+LARGE(F432:K432,4)+L432</f>
        <v>419.30000000000007</v>
      </c>
      <c r="N432" s="14" t="s">
        <v>971</v>
      </c>
    </row>
    <row r="433" spans="1:14" x14ac:dyDescent="0.3">
      <c r="A433" s="35">
        <v>35</v>
      </c>
      <c r="B433" s="4" t="s">
        <v>244</v>
      </c>
      <c r="C433" s="4" t="s">
        <v>33</v>
      </c>
      <c r="D433" s="4">
        <v>2011</v>
      </c>
      <c r="E433" s="8">
        <f>COUNTIF(F433:L433,"&gt;0")</f>
        <v>3</v>
      </c>
      <c r="F433" s="32">
        <f>IF(ISERROR(VLOOKUP($B433&amp;$N433,'1 этап'!$A$13:$I$512,8,FALSE)),0,VLOOKUP($B433&amp;$N433,'1 этап'!$A$13:$I$512,8,FALSE))</f>
        <v>0</v>
      </c>
      <c r="G433" s="32">
        <f>IF(ISERROR(VLOOKUP($B433&amp;$N433,'2 этап'!$A$13:$I$512,8,FALSE)),0,VLOOKUP($B433&amp;$N433,'2 этап'!$A$13:$I$512,8,FALSE))</f>
        <v>147.19999999999999</v>
      </c>
      <c r="H433" s="32">
        <f>IF(ISERROR(VLOOKUP($B433&amp;$N433,'3 этап'!$A$13:$I$512,8,FALSE)),0,VLOOKUP($B433&amp;$N433,'3 этап'!$A$13:$I$512,8,FALSE))</f>
        <v>148.1</v>
      </c>
      <c r="I433" s="32">
        <f>IF(ISERROR(VLOOKUP($B433&amp;$N433,'4 этап'!$A$13:$I$512,8,FALSE)),0,VLOOKUP($B433&amp;$N433,'4 этап'!$A$13:$I$512,8,FALSE))</f>
        <v>119</v>
      </c>
      <c r="J433" s="32">
        <f>IF(ISERROR(VLOOKUP($B433&amp;$N433,'5 этап'!$A$13:$I$512,8,FALSE)),0,VLOOKUP($B433&amp;$N433,'5 этап'!$A$13:$I$512,8,FALSE))</f>
        <v>0</v>
      </c>
      <c r="K433" s="32">
        <f>IF(ISERROR(VLOOKUP($B433&amp;$N433,'6 этап'!$A$13:$I$512,8,FALSE)),0,VLOOKUP($B433&amp;$N433,'6 этап'!$A$13:$I$512,8,FALSE))</f>
        <v>0</v>
      </c>
      <c r="L433" s="32">
        <f>IF(ISERROR(VLOOKUP($B433&amp;$N433,'7 этап'!$A$13:$I$466,8,FALSE)),0,VLOOKUP($B433&amp;$N433,'7 этап'!$A$13:$I$466,8,FALSE))</f>
        <v>0</v>
      </c>
      <c r="M433" s="12">
        <f>LARGE(F433:K433,1)+LARGE(F433:K433,2)+LARGE(F433:K433,3)+LARGE(F433:K433,4)+L433</f>
        <v>414.29999999999995</v>
      </c>
      <c r="N433" s="14" t="s">
        <v>971</v>
      </c>
    </row>
    <row r="434" spans="1:14" x14ac:dyDescent="0.3">
      <c r="A434" s="35">
        <v>36</v>
      </c>
      <c r="B434" s="4" t="s">
        <v>511</v>
      </c>
      <c r="C434" s="4" t="s">
        <v>39</v>
      </c>
      <c r="D434" s="4">
        <v>2010</v>
      </c>
      <c r="E434" s="8">
        <f>COUNTIF(F434:L434,"&gt;0")</f>
        <v>3</v>
      </c>
      <c r="F434" s="32">
        <f>IF(ISERROR(VLOOKUP($B434&amp;$N434,'1 этап'!$A$13:$I$512,8,FALSE)),0,VLOOKUP($B434&amp;$N434,'1 этап'!$A$13:$I$512,8,FALSE))</f>
        <v>137.1</v>
      </c>
      <c r="G434" s="32">
        <f>IF(ISERROR(VLOOKUP($B434&amp;$N434,'2 этап'!$A$13:$I$512,8,FALSE)),0,VLOOKUP($B434&amp;$N434,'2 этап'!$A$13:$I$512,8,FALSE))</f>
        <v>0</v>
      </c>
      <c r="H434" s="32">
        <f>IF(ISERROR(VLOOKUP($B434&amp;$N434,'3 этап'!$A$13:$I$512,8,FALSE)),0,VLOOKUP($B434&amp;$N434,'3 этап'!$A$13:$I$512,8,FALSE))</f>
        <v>127.8</v>
      </c>
      <c r="I434" s="32">
        <f>IF(ISERROR(VLOOKUP($B434&amp;$N434,'4 этап'!$A$13:$I$512,8,FALSE)),0,VLOOKUP($B434&amp;$N434,'4 этап'!$A$13:$I$512,8,FALSE))</f>
        <v>147.4</v>
      </c>
      <c r="J434" s="32">
        <f>IF(ISERROR(VLOOKUP($B434&amp;$N434,'5 этап'!$A$13:$I$512,8,FALSE)),0,VLOOKUP($B434&amp;$N434,'5 этап'!$A$13:$I$512,8,FALSE))</f>
        <v>0</v>
      </c>
      <c r="K434" s="32">
        <f>IF(ISERROR(VLOOKUP($B434&amp;$N434,'6 этап'!$A$13:$I$512,8,FALSE)),0,VLOOKUP($B434&amp;$N434,'6 этап'!$A$13:$I$512,8,FALSE))</f>
        <v>0</v>
      </c>
      <c r="L434" s="32">
        <f>IF(ISERROR(VLOOKUP($B434&amp;$N434,'7 этап'!$A$13:$I$466,8,FALSE)),0,VLOOKUP($B434&amp;$N434,'7 этап'!$A$13:$I$466,8,FALSE))</f>
        <v>0</v>
      </c>
      <c r="M434" s="12">
        <f>LARGE(F434:K434,1)+LARGE(F434:K434,2)+LARGE(F434:K434,3)+LARGE(F434:K434,4)+L434</f>
        <v>412.3</v>
      </c>
      <c r="N434" s="14" t="s">
        <v>971</v>
      </c>
    </row>
    <row r="435" spans="1:14" x14ac:dyDescent="0.3">
      <c r="A435" s="35">
        <v>37</v>
      </c>
      <c r="B435" s="4" t="s">
        <v>242</v>
      </c>
      <c r="C435" s="4" t="s">
        <v>94</v>
      </c>
      <c r="D435" s="4">
        <v>2011</v>
      </c>
      <c r="E435" s="8">
        <f>COUNTIF(F435:L435,"&gt;0")</f>
        <v>4</v>
      </c>
      <c r="F435" s="32">
        <f>IF(ISERROR(VLOOKUP($B435&amp;$N435,'1 этап'!$A$13:$I$512,8,FALSE)),0,VLOOKUP($B435&amp;$N435,'1 этап'!$A$13:$I$512,8,FALSE))</f>
        <v>0</v>
      </c>
      <c r="G435" s="32">
        <f>IF(ISERROR(VLOOKUP($B435&amp;$N435,'2 этап'!$A$13:$I$512,8,FALSE)),0,VLOOKUP($B435&amp;$N435,'2 этап'!$A$13:$I$512,8,FALSE))</f>
        <v>151.4</v>
      </c>
      <c r="H435" s="32">
        <f>IF(ISERROR(VLOOKUP($B435&amp;$N435,'3 этап'!$A$13:$I$512,8,FALSE)),0,VLOOKUP($B435&amp;$N435,'3 этап'!$A$13:$I$512,8,FALSE))</f>
        <v>0</v>
      </c>
      <c r="I435" s="32">
        <f>IF(ISERROR(VLOOKUP($B435&amp;$N435,'4 этап'!$A$13:$I$512,8,FALSE)),0,VLOOKUP($B435&amp;$N435,'4 этап'!$A$13:$I$512,8,FALSE))</f>
        <v>1</v>
      </c>
      <c r="J435" s="32">
        <f>IF(ISERROR(VLOOKUP($B435&amp;$N435,'5 этап'!$A$13:$I$512,8,FALSE)),0,VLOOKUP($B435&amp;$N435,'5 этап'!$A$13:$I$512,8,FALSE))</f>
        <v>75.3</v>
      </c>
      <c r="K435" s="32">
        <f>IF(ISERROR(VLOOKUP($B435&amp;$N435,'6 этап'!$A$13:$I$512,8,FALSE)),0,VLOOKUP($B435&amp;$N435,'6 этап'!$A$13:$I$512,8,FALSE))</f>
        <v>0</v>
      </c>
      <c r="L435" s="32">
        <f>IF(ISERROR(VLOOKUP($B435&amp;$N435,'7 этап'!$A$13:$I$466,8,FALSE)),0,VLOOKUP($B435&amp;$N435,'7 этап'!$A$13:$I$466,8,FALSE))</f>
        <v>168.6</v>
      </c>
      <c r="M435" s="12">
        <f>LARGE(F435:K435,1)+LARGE(F435:K435,2)+LARGE(F435:K435,3)+LARGE(F435:K435,4)+L435</f>
        <v>396.29999999999995</v>
      </c>
      <c r="N435" s="14" t="s">
        <v>971</v>
      </c>
    </row>
    <row r="436" spans="1:14" x14ac:dyDescent="0.3">
      <c r="A436" s="35">
        <v>38</v>
      </c>
      <c r="B436" s="4" t="s">
        <v>248</v>
      </c>
      <c r="C436" s="4" t="s">
        <v>58</v>
      </c>
      <c r="D436" s="4">
        <v>2011</v>
      </c>
      <c r="E436" s="8">
        <f>COUNTIF(F436:L436,"&gt;0")</f>
        <v>4</v>
      </c>
      <c r="F436" s="32">
        <f>IF(ISERROR(VLOOKUP($B436&amp;$N436,'1 этап'!$A$13:$I$512,8,FALSE)),0,VLOOKUP($B436&amp;$N436,'1 этап'!$A$13:$I$512,8,FALSE))</f>
        <v>122.5</v>
      </c>
      <c r="G436" s="32">
        <f>IF(ISERROR(VLOOKUP($B436&amp;$N436,'2 этап'!$A$13:$I$512,8,FALSE)),0,VLOOKUP($B436&amp;$N436,'2 этап'!$A$13:$I$512,8,FALSE))</f>
        <v>136.9</v>
      </c>
      <c r="H436" s="32">
        <f>IF(ISERROR(VLOOKUP($B436&amp;$N436,'3 этап'!$A$13:$I$512,8,FALSE)),0,VLOOKUP($B436&amp;$N436,'3 этап'!$A$13:$I$512,8,FALSE))</f>
        <v>5.4</v>
      </c>
      <c r="I436" s="32">
        <f>IF(ISERROR(VLOOKUP($B436&amp;$N436,'4 этап'!$A$13:$I$512,8,FALSE)),0,VLOOKUP($B436&amp;$N436,'4 этап'!$A$13:$I$512,8,FALSE))</f>
        <v>0</v>
      </c>
      <c r="J436" s="32">
        <f>IF(ISERROR(VLOOKUP($B436&amp;$N436,'5 этап'!$A$13:$I$512,8,FALSE)),0,VLOOKUP($B436&amp;$N436,'5 этап'!$A$13:$I$512,8,FALSE))</f>
        <v>0</v>
      </c>
      <c r="K436" s="32">
        <f>IF(ISERROR(VLOOKUP($B436&amp;$N436,'6 этап'!$A$13:$I$512,8,FALSE)),0,VLOOKUP($B436&amp;$N436,'6 этап'!$A$13:$I$512,8,FALSE))</f>
        <v>124.9</v>
      </c>
      <c r="L436" s="32">
        <f>IF(ISERROR(VLOOKUP($B436&amp;$N436,'7 этап'!$A$13:$I$466,8,FALSE)),0,VLOOKUP($B436&amp;$N436,'7 этап'!$A$13:$I$466,8,FALSE))</f>
        <v>0</v>
      </c>
      <c r="M436" s="12">
        <f>LARGE(F436:K436,1)+LARGE(F436:K436,2)+LARGE(F436:K436,3)+LARGE(F436:K436,4)+L436</f>
        <v>389.7</v>
      </c>
      <c r="N436" s="14" t="s">
        <v>971</v>
      </c>
    </row>
    <row r="437" spans="1:14" x14ac:dyDescent="0.3">
      <c r="A437" s="35">
        <v>39</v>
      </c>
      <c r="B437" s="4" t="s">
        <v>690</v>
      </c>
      <c r="C437" s="4" t="s">
        <v>35</v>
      </c>
      <c r="D437" s="4">
        <v>2011</v>
      </c>
      <c r="E437" s="8">
        <f>COUNTIF(F437:L437,"&gt;0")</f>
        <v>4</v>
      </c>
      <c r="F437" s="32">
        <f>IF(ISERROR(VLOOKUP($B437&amp;$N437,'1 этап'!$A$13:$I$512,8,FALSE)),0,VLOOKUP($B437&amp;$N437,'1 этап'!$A$13:$I$512,8,FALSE))</f>
        <v>0</v>
      </c>
      <c r="G437" s="32">
        <f>IF(ISERROR(VLOOKUP($B437&amp;$N437,'2 этап'!$A$13:$I$512,8,FALSE)),0,VLOOKUP($B437&amp;$N437,'2 этап'!$A$13:$I$512,8,FALSE))</f>
        <v>0</v>
      </c>
      <c r="H437" s="32">
        <f>IF(ISERROR(VLOOKUP($B437&amp;$N437,'3 этап'!$A$13:$I$512,8,FALSE)),0,VLOOKUP($B437&amp;$N437,'3 этап'!$A$13:$I$512,8,FALSE))</f>
        <v>1</v>
      </c>
      <c r="I437" s="32">
        <f>IF(ISERROR(VLOOKUP($B437&amp;$N437,'4 этап'!$A$13:$I$512,8,FALSE)),0,VLOOKUP($B437&amp;$N437,'4 этап'!$A$13:$I$512,8,FALSE))</f>
        <v>0</v>
      </c>
      <c r="J437" s="32">
        <f>IF(ISERROR(VLOOKUP($B437&amp;$N437,'5 этап'!$A$13:$I$512,8,FALSE)),0,VLOOKUP($B437&amp;$N437,'5 этап'!$A$13:$I$512,8,FALSE))</f>
        <v>136.69999999999999</v>
      </c>
      <c r="K437" s="32">
        <f>IF(ISERROR(VLOOKUP($B437&amp;$N437,'6 этап'!$A$13:$I$512,8,FALSE)),0,VLOOKUP($B437&amp;$N437,'6 этап'!$A$13:$I$512,8,FALSE))</f>
        <v>113.2</v>
      </c>
      <c r="L437" s="32">
        <f>IF(ISERROR(VLOOKUP($B437&amp;$N437,'7 этап'!$A$13:$I$466,8,FALSE)),0,VLOOKUP($B437&amp;$N437,'7 этап'!$A$13:$I$466,8,FALSE))</f>
        <v>123.9</v>
      </c>
      <c r="M437" s="12">
        <f>LARGE(F437:K437,1)+LARGE(F437:K437,2)+LARGE(F437:K437,3)+LARGE(F437:K437,4)+L437</f>
        <v>374.79999999999995</v>
      </c>
      <c r="N437" s="14" t="s">
        <v>971</v>
      </c>
    </row>
    <row r="438" spans="1:14" x14ac:dyDescent="0.3">
      <c r="A438" s="35">
        <v>40</v>
      </c>
      <c r="B438" s="4" t="s">
        <v>751</v>
      </c>
      <c r="C438" s="4" t="s">
        <v>33</v>
      </c>
      <c r="D438" s="4">
        <v>2011</v>
      </c>
      <c r="E438" s="8">
        <f>COUNTIF(F438:L438,"&gt;0")</f>
        <v>3</v>
      </c>
      <c r="F438" s="32">
        <f>IF(ISERROR(VLOOKUP($B438&amp;$N438,'1 этап'!$A$13:$I$512,8,FALSE)),0,VLOOKUP($B438&amp;$N438,'1 этап'!$A$13:$I$512,8,FALSE))</f>
        <v>0</v>
      </c>
      <c r="G438" s="32">
        <f>IF(ISERROR(VLOOKUP($B438&amp;$N438,'2 этап'!$A$13:$I$512,8,FALSE)),0,VLOOKUP($B438&amp;$N438,'2 этап'!$A$13:$I$512,8,FALSE))</f>
        <v>0</v>
      </c>
      <c r="H438" s="32">
        <f>IF(ISERROR(VLOOKUP($B438&amp;$N438,'3 этап'!$A$13:$I$512,8,FALSE)),0,VLOOKUP($B438&amp;$N438,'3 этап'!$A$13:$I$512,8,FALSE))</f>
        <v>0</v>
      </c>
      <c r="I438" s="32">
        <f>IF(ISERROR(VLOOKUP($B438&amp;$N438,'4 этап'!$A$13:$I$512,8,FALSE)),0,VLOOKUP($B438&amp;$N438,'4 этап'!$A$13:$I$512,8,FALSE))</f>
        <v>52.2</v>
      </c>
      <c r="J438" s="32">
        <f>IF(ISERROR(VLOOKUP($B438&amp;$N438,'5 этап'!$A$13:$I$512,8,FALSE)),0,VLOOKUP($B438&amp;$N438,'5 этап'!$A$13:$I$512,8,FALSE))</f>
        <v>174.2</v>
      </c>
      <c r="K438" s="32">
        <f>IF(ISERROR(VLOOKUP($B438&amp;$N438,'6 этап'!$A$13:$I$512,8,FALSE)),0,VLOOKUP($B438&amp;$N438,'6 этап'!$A$13:$I$512,8,FALSE))</f>
        <v>0</v>
      </c>
      <c r="L438" s="32">
        <f>IF(ISERROR(VLOOKUP($B438&amp;$N438,'7 этап'!$A$13:$I$466,8,FALSE)),0,VLOOKUP($B438&amp;$N438,'7 этап'!$A$13:$I$466,8,FALSE))</f>
        <v>135.69999999999999</v>
      </c>
      <c r="M438" s="12">
        <f>LARGE(F438:K438,1)+LARGE(F438:K438,2)+LARGE(F438:K438,3)+LARGE(F438:K438,4)+L438</f>
        <v>362.09999999999997</v>
      </c>
      <c r="N438" s="14" t="s">
        <v>971</v>
      </c>
    </row>
    <row r="439" spans="1:14" x14ac:dyDescent="0.3">
      <c r="A439" s="35">
        <v>41</v>
      </c>
      <c r="B439" s="4" t="s">
        <v>841</v>
      </c>
      <c r="C439" s="4" t="s">
        <v>33</v>
      </c>
      <c r="D439" s="4">
        <v>2010</v>
      </c>
      <c r="E439" s="8">
        <f>COUNTIF(F439:L439,"&gt;0")</f>
        <v>2</v>
      </c>
      <c r="F439" s="32">
        <f>IF(ISERROR(VLOOKUP($B439&amp;$N439,'1 этап'!$A$13:$I$512,8,FALSE)),0,VLOOKUP($B439&amp;$N439,'1 этап'!$A$13:$I$512,8,FALSE))</f>
        <v>0</v>
      </c>
      <c r="G439" s="32">
        <f>IF(ISERROR(VLOOKUP($B439&amp;$N439,'2 этап'!$A$13:$I$512,8,FALSE)),0,VLOOKUP($B439&amp;$N439,'2 этап'!$A$13:$I$512,8,FALSE))</f>
        <v>0</v>
      </c>
      <c r="H439" s="32">
        <f>IF(ISERROR(VLOOKUP($B439&amp;$N439,'3 этап'!$A$13:$I$512,8,FALSE)),0,VLOOKUP($B439&amp;$N439,'3 этап'!$A$13:$I$512,8,FALSE))</f>
        <v>0</v>
      </c>
      <c r="I439" s="32">
        <f>IF(ISERROR(VLOOKUP($B439&amp;$N439,'4 этап'!$A$13:$I$512,8,FALSE)),0,VLOOKUP($B439&amp;$N439,'4 этап'!$A$13:$I$512,8,FALSE))</f>
        <v>0</v>
      </c>
      <c r="J439" s="32">
        <f>IF(ISERROR(VLOOKUP($B439&amp;$N439,'5 этап'!$A$13:$I$512,8,FALSE)),0,VLOOKUP($B439&amp;$N439,'5 этап'!$A$13:$I$512,8,FALSE))</f>
        <v>172</v>
      </c>
      <c r="K439" s="32">
        <f>IF(ISERROR(VLOOKUP($B439&amp;$N439,'6 этап'!$A$13:$I$512,8,FALSE)),0,VLOOKUP($B439&amp;$N439,'6 этап'!$A$13:$I$512,8,FALSE))</f>
        <v>0</v>
      </c>
      <c r="L439" s="32">
        <f>IF(ISERROR(VLOOKUP($B439&amp;$N439,'7 этап'!$A$13:$I$466,8,FALSE)),0,VLOOKUP($B439&amp;$N439,'7 этап'!$A$13:$I$466,8,FALSE))</f>
        <v>162.69999999999999</v>
      </c>
      <c r="M439" s="12">
        <f>LARGE(F439:K439,1)+LARGE(F439:K439,2)+LARGE(F439:K439,3)+LARGE(F439:K439,4)+L439</f>
        <v>334.7</v>
      </c>
      <c r="N439" s="14" t="s">
        <v>971</v>
      </c>
    </row>
    <row r="440" spans="1:14" x14ac:dyDescent="0.3">
      <c r="A440" s="35">
        <v>42</v>
      </c>
      <c r="B440" s="4" t="s">
        <v>295</v>
      </c>
      <c r="C440" s="4" t="s">
        <v>33</v>
      </c>
      <c r="D440" s="4">
        <v>2010</v>
      </c>
      <c r="E440" s="8">
        <f>COUNTIF(F440:L440,"&gt;0")</f>
        <v>2</v>
      </c>
      <c r="F440" s="32">
        <f>IF(ISERROR(VLOOKUP($B440&amp;$N440,'1 этап'!$A$13:$I$512,8,FALSE)),0,VLOOKUP($B440&amp;$N440,'1 этап'!$A$13:$I$512,8,FALSE))</f>
        <v>161.4</v>
      </c>
      <c r="G440" s="32">
        <f>IF(ISERROR(VLOOKUP($B440&amp;$N440,'2 этап'!$A$13:$I$512,8,FALSE)),0,VLOOKUP($B440&amp;$N440,'2 этап'!$A$13:$I$512,8,FALSE))</f>
        <v>0</v>
      </c>
      <c r="H440" s="32">
        <f>IF(ISERROR(VLOOKUP($B440&amp;$N440,'3 этап'!$A$13:$I$512,8,FALSE)),0,VLOOKUP($B440&amp;$N440,'3 этап'!$A$13:$I$512,8,FALSE))</f>
        <v>0</v>
      </c>
      <c r="I440" s="32">
        <f>IF(ISERROR(VLOOKUP($B440&amp;$N440,'4 этап'!$A$13:$I$512,8,FALSE)),0,VLOOKUP($B440&amp;$N440,'4 этап'!$A$13:$I$512,8,FALSE))</f>
        <v>166.7</v>
      </c>
      <c r="J440" s="32">
        <f>IF(ISERROR(VLOOKUP($B440&amp;$N440,'5 этап'!$A$13:$I$512,8,FALSE)),0,VLOOKUP($B440&amp;$N440,'5 этап'!$A$13:$I$512,8,FALSE))</f>
        <v>0</v>
      </c>
      <c r="K440" s="32">
        <f>IF(ISERROR(VLOOKUP($B440&amp;$N440,'6 этап'!$A$13:$I$512,8,FALSE)),0,VLOOKUP($B440&amp;$N440,'6 этап'!$A$13:$I$512,8,FALSE))</f>
        <v>0</v>
      </c>
      <c r="L440" s="32">
        <f>IF(ISERROR(VLOOKUP($B440&amp;$N440,'7 этап'!$A$13:$I$466,8,FALSE)),0,VLOOKUP($B440&amp;$N440,'7 этап'!$A$13:$I$466,8,FALSE))</f>
        <v>0</v>
      </c>
      <c r="M440" s="12">
        <f>LARGE(F440:K440,1)+LARGE(F440:K440,2)+LARGE(F440:K440,3)+LARGE(F440:K440,4)+L440</f>
        <v>328.1</v>
      </c>
      <c r="N440" s="14" t="s">
        <v>971</v>
      </c>
    </row>
    <row r="441" spans="1:14" x14ac:dyDescent="0.3">
      <c r="A441" s="35">
        <v>59</v>
      </c>
      <c r="B441" s="4" t="s">
        <v>258</v>
      </c>
      <c r="C441" s="4" t="s">
        <v>33</v>
      </c>
      <c r="D441" s="4">
        <v>2010</v>
      </c>
      <c r="E441" s="8">
        <f>COUNTIF(F441:L441,"&gt;0")</f>
        <v>6</v>
      </c>
      <c r="F441" s="32">
        <f>IF(ISERROR(VLOOKUP($B441&amp;$N441,'1 этап'!$A$13:$I$512,8,FALSE)),0,VLOOKUP($B441&amp;$N441,'1 этап'!$A$13:$I$512,8,FALSE))</f>
        <v>1</v>
      </c>
      <c r="G441" s="32">
        <f>IF(ISERROR(VLOOKUP($B441&amp;$N441,'2 этап'!$A$13:$I$512,8,FALSE)),0,VLOOKUP($B441&amp;$N441,'2 этап'!$A$13:$I$512,8,FALSE))</f>
        <v>100</v>
      </c>
      <c r="H441" s="32">
        <f>IF(ISERROR(VLOOKUP($B441&amp;$N441,'3 этап'!$A$13:$I$512,8,FALSE)),0,VLOOKUP($B441&amp;$N441,'3 этап'!$A$13:$I$512,8,FALSE))</f>
        <v>0.01</v>
      </c>
      <c r="I441" s="32">
        <f>IF(ISERROR(VLOOKUP($B441&amp;$N441,'4 этап'!$A$13:$I$512,8,FALSE)),0,VLOOKUP($B441&amp;$N441,'4 этап'!$A$13:$I$512,8,FALSE))</f>
        <v>1</v>
      </c>
      <c r="J441" s="32">
        <f>IF(ISERROR(VLOOKUP($B441&amp;$N441,'5 этап'!$A$13:$I$512,8,FALSE)),0,VLOOKUP($B441&amp;$N441,'5 этап'!$A$13:$I$512,8,FALSE))</f>
        <v>113.3</v>
      </c>
      <c r="K441" s="32">
        <f>IF(ISERROR(VLOOKUP($B441&amp;$N441,'6 этап'!$A$13:$I$512,8,FALSE)),0,VLOOKUP($B441&amp;$N441,'6 этап'!$A$13:$I$512,8,FALSE))</f>
        <v>0</v>
      </c>
      <c r="L441" s="32">
        <f>IF(ISERROR(VLOOKUP($B441&amp;$N441,'7 этап'!$A$13:$I$466,8,FALSE)),0,VLOOKUP($B441&amp;$N441,'7 этап'!$A$13:$I$466,8,FALSE))</f>
        <v>107.1</v>
      </c>
      <c r="M441" s="12">
        <f>LARGE(F441:K441,1)+LARGE(F441:K441,2)+LARGE(F441:K441,3)+LARGE(F441:K441,4)+L441</f>
        <v>322.39999999999998</v>
      </c>
      <c r="N441" s="14" t="s">
        <v>971</v>
      </c>
    </row>
    <row r="442" spans="1:14" x14ac:dyDescent="0.3">
      <c r="A442" s="35">
        <v>43</v>
      </c>
      <c r="B442" s="4" t="s">
        <v>510</v>
      </c>
      <c r="C442" s="4" t="s">
        <v>35</v>
      </c>
      <c r="D442" s="4">
        <v>2010</v>
      </c>
      <c r="E442" s="8">
        <f>COUNTIF(F442:L442,"&gt;0")</f>
        <v>2</v>
      </c>
      <c r="F442" s="32">
        <f>IF(ISERROR(VLOOKUP($B442&amp;$N442,'1 этап'!$A$13:$I$512,8,FALSE)),0,VLOOKUP($B442&amp;$N442,'1 этап'!$A$13:$I$512,8,FALSE))</f>
        <v>159.6</v>
      </c>
      <c r="G442" s="32">
        <f>IF(ISERROR(VLOOKUP($B442&amp;$N442,'2 этап'!$A$13:$I$512,8,FALSE)),0,VLOOKUP($B442&amp;$N442,'2 этап'!$A$13:$I$512,8,FALSE))</f>
        <v>0</v>
      </c>
      <c r="H442" s="32">
        <f>IF(ISERROR(VLOOKUP($B442&amp;$N442,'3 этап'!$A$13:$I$512,8,FALSE)),0,VLOOKUP($B442&amp;$N442,'3 этап'!$A$13:$I$512,8,FALSE))</f>
        <v>0</v>
      </c>
      <c r="I442" s="32">
        <f>IF(ISERROR(VLOOKUP($B442&amp;$N442,'4 этап'!$A$13:$I$512,8,FALSE)),0,VLOOKUP($B442&amp;$N442,'4 этап'!$A$13:$I$512,8,FALSE))</f>
        <v>0</v>
      </c>
      <c r="J442" s="32">
        <f>IF(ISERROR(VLOOKUP($B442&amp;$N442,'5 этап'!$A$13:$I$512,8,FALSE)),0,VLOOKUP($B442&amp;$N442,'5 этап'!$A$13:$I$512,8,FALSE))</f>
        <v>162</v>
      </c>
      <c r="K442" s="32">
        <f>IF(ISERROR(VLOOKUP($B442&amp;$N442,'6 этап'!$A$13:$I$512,8,FALSE)),0,VLOOKUP($B442&amp;$N442,'6 этап'!$A$13:$I$512,8,FALSE))</f>
        <v>0</v>
      </c>
      <c r="L442" s="32">
        <f>IF(ISERROR(VLOOKUP($B442&amp;$N442,'7 этап'!$A$13:$I$466,8,FALSE)),0,VLOOKUP($B442&amp;$N442,'7 этап'!$A$13:$I$466,8,FALSE))</f>
        <v>0</v>
      </c>
      <c r="M442" s="12">
        <f>LARGE(F442:K442,1)+LARGE(F442:K442,2)+LARGE(F442:K442,3)+LARGE(F442:K442,4)+L442</f>
        <v>321.60000000000002</v>
      </c>
      <c r="N442" s="14" t="s">
        <v>971</v>
      </c>
    </row>
    <row r="443" spans="1:14" x14ac:dyDescent="0.3">
      <c r="A443" s="35">
        <v>44</v>
      </c>
      <c r="B443" s="4" t="s">
        <v>748</v>
      </c>
      <c r="C443" s="4" t="s">
        <v>46</v>
      </c>
      <c r="D443" s="4">
        <v>2011</v>
      </c>
      <c r="E443" s="8">
        <f>COUNTIF(F443:L443,"&gt;0")</f>
        <v>2</v>
      </c>
      <c r="F443" s="32">
        <f>IF(ISERROR(VLOOKUP($B443&amp;$N443,'1 этап'!$A$13:$I$512,8,FALSE)),0,VLOOKUP($B443&amp;$N443,'1 этап'!$A$13:$I$512,8,FALSE))</f>
        <v>0</v>
      </c>
      <c r="G443" s="32">
        <f>IF(ISERROR(VLOOKUP($B443&amp;$N443,'2 этап'!$A$13:$I$512,8,FALSE)),0,VLOOKUP($B443&amp;$N443,'2 этап'!$A$13:$I$512,8,FALSE))</f>
        <v>0</v>
      </c>
      <c r="H443" s="32">
        <f>IF(ISERROR(VLOOKUP($B443&amp;$N443,'3 этап'!$A$13:$I$512,8,FALSE)),0,VLOOKUP($B443&amp;$N443,'3 этап'!$A$13:$I$512,8,FALSE))</f>
        <v>0</v>
      </c>
      <c r="I443" s="32">
        <f>IF(ISERROR(VLOOKUP($B443&amp;$N443,'4 этап'!$A$13:$I$512,8,FALSE)),0,VLOOKUP($B443&amp;$N443,'4 этап'!$A$13:$I$512,8,FALSE))</f>
        <v>129.69999999999999</v>
      </c>
      <c r="J443" s="32">
        <f>IF(ISERROR(VLOOKUP($B443&amp;$N443,'5 этап'!$A$13:$I$512,8,FALSE)),0,VLOOKUP($B443&amp;$N443,'5 этап'!$A$13:$I$512,8,FALSE))</f>
        <v>0</v>
      </c>
      <c r="K443" s="32">
        <f>IF(ISERROR(VLOOKUP($B443&amp;$N443,'6 этап'!$A$13:$I$512,8,FALSE)),0,VLOOKUP($B443&amp;$N443,'6 этап'!$A$13:$I$512,8,FALSE))</f>
        <v>0</v>
      </c>
      <c r="L443" s="32">
        <f>IF(ISERROR(VLOOKUP($B443&amp;$N443,'7 этап'!$A$13:$I$466,8,FALSE)),0,VLOOKUP($B443&amp;$N443,'7 этап'!$A$13:$I$466,8,FALSE))</f>
        <v>176.2</v>
      </c>
      <c r="M443" s="12">
        <f>LARGE(F443:K443,1)+LARGE(F443:K443,2)+LARGE(F443:K443,3)+LARGE(F443:K443,4)+L443</f>
        <v>305.89999999999998</v>
      </c>
      <c r="N443" s="14" t="s">
        <v>971</v>
      </c>
    </row>
    <row r="444" spans="1:14" x14ac:dyDescent="0.3">
      <c r="A444" s="35">
        <v>45</v>
      </c>
      <c r="B444" s="4" t="s">
        <v>534</v>
      </c>
      <c r="C444" s="4" t="s">
        <v>37</v>
      </c>
      <c r="D444" s="4">
        <v>2010</v>
      </c>
      <c r="E444" s="8">
        <f>COUNTIF(F444:L444,"&gt;0")</f>
        <v>3</v>
      </c>
      <c r="F444" s="32">
        <f>IF(ISERROR(VLOOKUP($B444&amp;$N444,'1 этап'!$A$13:$I$512,8,FALSE)),0,VLOOKUP($B444&amp;$N444,'1 этап'!$A$13:$I$512,8,FALSE))</f>
        <v>1</v>
      </c>
      <c r="G444" s="32">
        <f>IF(ISERROR(VLOOKUP($B444&amp;$N444,'2 этап'!$A$13:$I$512,8,FALSE)),0,VLOOKUP($B444&amp;$N444,'2 этап'!$A$13:$I$512,8,FALSE))</f>
        <v>0</v>
      </c>
      <c r="H444" s="32">
        <f>IF(ISERROR(VLOOKUP($B444&amp;$N444,'3 этап'!$A$13:$I$512,8,FALSE)),0,VLOOKUP($B444&amp;$N444,'3 этап'!$A$13:$I$512,8,FALSE))</f>
        <v>149.6</v>
      </c>
      <c r="I444" s="32">
        <f>IF(ISERROR(VLOOKUP($B444&amp;$N444,'4 этап'!$A$13:$I$512,8,FALSE)),0,VLOOKUP($B444&amp;$N444,'4 этап'!$A$13:$I$512,8,FALSE))</f>
        <v>0</v>
      </c>
      <c r="J444" s="32">
        <f>IF(ISERROR(VLOOKUP($B444&amp;$N444,'5 этап'!$A$13:$I$512,8,FALSE)),0,VLOOKUP($B444&amp;$N444,'5 этап'!$A$13:$I$512,8,FALSE))</f>
        <v>0</v>
      </c>
      <c r="K444" s="32">
        <f>IF(ISERROR(VLOOKUP($B444&amp;$N444,'6 этап'!$A$13:$I$512,8,FALSE)),0,VLOOKUP($B444&amp;$N444,'6 этап'!$A$13:$I$512,8,FALSE))</f>
        <v>0</v>
      </c>
      <c r="L444" s="32">
        <f>IF(ISERROR(VLOOKUP($B444&amp;$N444,'7 этап'!$A$13:$I$466,8,FALSE)),0,VLOOKUP($B444&amp;$N444,'7 этап'!$A$13:$I$466,8,FALSE))</f>
        <v>152.69999999999999</v>
      </c>
      <c r="M444" s="12">
        <f>LARGE(F444:K444,1)+LARGE(F444:K444,2)+LARGE(F444:K444,3)+LARGE(F444:K444,4)+L444</f>
        <v>303.29999999999995</v>
      </c>
      <c r="N444" s="14" t="s">
        <v>971</v>
      </c>
    </row>
    <row r="445" spans="1:14" x14ac:dyDescent="0.3">
      <c r="A445" s="35">
        <v>46</v>
      </c>
      <c r="B445" s="4" t="s">
        <v>241</v>
      </c>
      <c r="C445" s="4" t="s">
        <v>33</v>
      </c>
      <c r="D445" s="4">
        <v>2010</v>
      </c>
      <c r="E445" s="8">
        <f>COUNTIF(F445:L445,"&gt;0")</f>
        <v>3</v>
      </c>
      <c r="F445" s="32">
        <f>IF(ISERROR(VLOOKUP($B445&amp;$N445,'1 этап'!$A$13:$I$512,8,FALSE)),0,VLOOKUP($B445&amp;$N445,'1 этап'!$A$13:$I$512,8,FALSE))</f>
        <v>0</v>
      </c>
      <c r="G445" s="32">
        <f>IF(ISERROR(VLOOKUP($B445&amp;$N445,'2 этап'!$A$13:$I$512,8,FALSE)),0,VLOOKUP($B445&amp;$N445,'2 этап'!$A$13:$I$512,8,FALSE))</f>
        <v>152.1</v>
      </c>
      <c r="H445" s="32">
        <f>IF(ISERROR(VLOOKUP($B445&amp;$N445,'3 этап'!$A$13:$I$512,8,FALSE)),0,VLOOKUP($B445&amp;$N445,'3 этап'!$A$13:$I$512,8,FALSE))</f>
        <v>0.01</v>
      </c>
      <c r="I445" s="32">
        <f>IF(ISERROR(VLOOKUP($B445&amp;$N445,'4 этап'!$A$13:$I$512,8,FALSE)),0,VLOOKUP($B445&amp;$N445,'4 этап'!$A$13:$I$512,8,FALSE))</f>
        <v>138.5</v>
      </c>
      <c r="J445" s="32">
        <f>IF(ISERROR(VLOOKUP($B445&amp;$N445,'5 этап'!$A$13:$I$512,8,FALSE)),0,VLOOKUP($B445&amp;$N445,'5 этап'!$A$13:$I$512,8,FALSE))</f>
        <v>0</v>
      </c>
      <c r="K445" s="32">
        <f>IF(ISERROR(VLOOKUP($B445&amp;$N445,'6 этап'!$A$13:$I$512,8,FALSE)),0,VLOOKUP($B445&amp;$N445,'6 этап'!$A$13:$I$512,8,FALSE))</f>
        <v>0</v>
      </c>
      <c r="L445" s="32">
        <f>IF(ISERROR(VLOOKUP($B445&amp;$N445,'7 этап'!$A$13:$I$466,8,FALSE)),0,VLOOKUP($B445&amp;$N445,'7 этап'!$A$13:$I$466,8,FALSE))</f>
        <v>0</v>
      </c>
      <c r="M445" s="12">
        <f>LARGE(F445:K445,1)+LARGE(F445:K445,2)+LARGE(F445:K445,3)+LARGE(F445:K445,4)+L445</f>
        <v>290.61</v>
      </c>
      <c r="N445" s="14" t="s">
        <v>971</v>
      </c>
    </row>
    <row r="446" spans="1:14" x14ac:dyDescent="0.3">
      <c r="A446" s="35">
        <v>47</v>
      </c>
      <c r="B446" s="4" t="s">
        <v>245</v>
      </c>
      <c r="C446" s="4" t="s">
        <v>48</v>
      </c>
      <c r="D446" s="4">
        <v>2010</v>
      </c>
      <c r="E446" s="8">
        <f>COUNTIF(F446:L446,"&gt;0")</f>
        <v>2</v>
      </c>
      <c r="F446" s="32">
        <f>IF(ISERROR(VLOOKUP($B446&amp;$N446,'1 этап'!$A$13:$I$512,8,FALSE)),0,VLOOKUP($B446&amp;$N446,'1 этап'!$A$13:$I$512,8,FALSE))</f>
        <v>0</v>
      </c>
      <c r="G446" s="32">
        <f>IF(ISERROR(VLOOKUP($B446&amp;$N446,'2 этап'!$A$13:$I$512,8,FALSE)),0,VLOOKUP($B446&amp;$N446,'2 этап'!$A$13:$I$512,8,FALSE))</f>
        <v>146.1</v>
      </c>
      <c r="H446" s="32">
        <f>IF(ISERROR(VLOOKUP($B446&amp;$N446,'3 этап'!$A$13:$I$512,8,FALSE)),0,VLOOKUP($B446&amp;$N446,'3 этап'!$A$13:$I$512,8,FALSE))</f>
        <v>124.7</v>
      </c>
      <c r="I446" s="32">
        <f>IF(ISERROR(VLOOKUP($B446&amp;$N446,'4 этап'!$A$13:$I$512,8,FALSE)),0,VLOOKUP($B446&amp;$N446,'4 этап'!$A$13:$I$512,8,FALSE))</f>
        <v>0</v>
      </c>
      <c r="J446" s="32">
        <f>IF(ISERROR(VLOOKUP($B446&amp;$N446,'5 этап'!$A$13:$I$512,8,FALSE)),0,VLOOKUP($B446&amp;$N446,'5 этап'!$A$13:$I$512,8,FALSE))</f>
        <v>0</v>
      </c>
      <c r="K446" s="32">
        <f>IF(ISERROR(VLOOKUP($B446&amp;$N446,'6 этап'!$A$13:$I$512,8,FALSE)),0,VLOOKUP($B446&amp;$N446,'6 этап'!$A$13:$I$512,8,FALSE))</f>
        <v>0</v>
      </c>
      <c r="L446" s="32">
        <f>IF(ISERROR(VLOOKUP($B446&amp;$N446,'7 этап'!$A$13:$I$466,8,FALSE)),0,VLOOKUP($B446&amp;$N446,'7 этап'!$A$13:$I$466,8,FALSE))</f>
        <v>0</v>
      </c>
      <c r="M446" s="12">
        <f>LARGE(F446:K446,1)+LARGE(F446:K446,2)+LARGE(F446:K446,3)+LARGE(F446:K446,4)+L446</f>
        <v>270.8</v>
      </c>
      <c r="N446" s="14" t="s">
        <v>971</v>
      </c>
    </row>
    <row r="447" spans="1:14" x14ac:dyDescent="0.3">
      <c r="A447" s="35">
        <v>48</v>
      </c>
      <c r="B447" s="4" t="s">
        <v>930</v>
      </c>
      <c r="C447" s="4" t="s">
        <v>784</v>
      </c>
      <c r="D447" s="4">
        <v>2010</v>
      </c>
      <c r="E447" s="8">
        <f>COUNTIF(F447:L447,"&gt;0")</f>
        <v>2</v>
      </c>
      <c r="F447" s="32">
        <f>IF(ISERROR(VLOOKUP($B447&amp;$N447,'1 этап'!$A$13:$I$512,8,FALSE)),0,VLOOKUP($B447&amp;$N447,'1 этап'!$A$13:$I$512,8,FALSE))</f>
        <v>0</v>
      </c>
      <c r="G447" s="32">
        <f>IF(ISERROR(VLOOKUP($B447&amp;$N447,'2 этап'!$A$13:$I$512,8,FALSE)),0,VLOOKUP($B447&amp;$N447,'2 этап'!$A$13:$I$512,8,FALSE))</f>
        <v>0</v>
      </c>
      <c r="H447" s="32">
        <f>IF(ISERROR(VLOOKUP($B447&amp;$N447,'3 этап'!$A$13:$I$512,8,FALSE)),0,VLOOKUP($B447&amp;$N447,'3 этап'!$A$13:$I$512,8,FALSE))</f>
        <v>0</v>
      </c>
      <c r="I447" s="32">
        <f>IF(ISERROR(VLOOKUP($B447&amp;$N447,'4 этап'!$A$13:$I$512,8,FALSE)),0,VLOOKUP($B447&amp;$N447,'4 этап'!$A$13:$I$512,8,FALSE))</f>
        <v>0</v>
      </c>
      <c r="J447" s="32">
        <f>IF(ISERROR(VLOOKUP($B447&amp;$N447,'5 этап'!$A$13:$I$512,8,FALSE)),0,VLOOKUP($B447&amp;$N447,'5 этап'!$A$13:$I$512,8,FALSE))</f>
        <v>0</v>
      </c>
      <c r="K447" s="32">
        <f>IF(ISERROR(VLOOKUP($B447&amp;$N447,'6 этап'!$A$13:$I$512,8,FALSE)),0,VLOOKUP($B447&amp;$N447,'6 этап'!$A$13:$I$512,8,FALSE))</f>
        <v>101.2</v>
      </c>
      <c r="L447" s="32">
        <f>IF(ISERROR(VLOOKUP($B447&amp;$N447,'7 этап'!$A$13:$I$466,8,FALSE)),0,VLOOKUP($B447&amp;$N447,'7 этап'!$A$13:$I$466,8,FALSE))</f>
        <v>166.3</v>
      </c>
      <c r="M447" s="12">
        <f>LARGE(F447:K447,1)+LARGE(F447:K447,2)+LARGE(F447:K447,3)+LARGE(F447:K447,4)+L447</f>
        <v>267.5</v>
      </c>
      <c r="N447" s="14" t="s">
        <v>971</v>
      </c>
    </row>
    <row r="448" spans="1:14" x14ac:dyDescent="0.3">
      <c r="A448" s="35">
        <v>49</v>
      </c>
      <c r="B448" s="4" t="s">
        <v>754</v>
      </c>
      <c r="C448" s="4" t="s">
        <v>46</v>
      </c>
      <c r="D448" s="4">
        <v>2011</v>
      </c>
      <c r="E448" s="8">
        <f>COUNTIF(F448:L448,"&gt;0")</f>
        <v>3</v>
      </c>
      <c r="F448" s="32">
        <f>IF(ISERROR(VLOOKUP($B448&amp;$N448,'1 этап'!$A$13:$I$512,8,FALSE)),0,VLOOKUP($B448&amp;$N448,'1 этап'!$A$13:$I$512,8,FALSE))</f>
        <v>0</v>
      </c>
      <c r="G448" s="32">
        <f>IF(ISERROR(VLOOKUP($B448&amp;$N448,'2 этап'!$A$13:$I$512,8,FALSE)),0,VLOOKUP($B448&amp;$N448,'2 этап'!$A$13:$I$512,8,FALSE))</f>
        <v>0</v>
      </c>
      <c r="H448" s="32">
        <f>IF(ISERROR(VLOOKUP($B448&amp;$N448,'3 этап'!$A$13:$I$512,8,FALSE)),0,VLOOKUP($B448&amp;$N448,'3 этап'!$A$13:$I$512,8,FALSE))</f>
        <v>0</v>
      </c>
      <c r="I448" s="32">
        <f>IF(ISERROR(VLOOKUP($B448&amp;$N448,'4 этап'!$A$13:$I$512,8,FALSE)),0,VLOOKUP($B448&amp;$N448,'4 этап'!$A$13:$I$512,8,FALSE))</f>
        <v>1</v>
      </c>
      <c r="J448" s="32">
        <f>IF(ISERROR(VLOOKUP($B448&amp;$N448,'5 этап'!$A$13:$I$512,8,FALSE)),0,VLOOKUP($B448&amp;$N448,'5 этап'!$A$13:$I$512,8,FALSE))</f>
        <v>0</v>
      </c>
      <c r="K448" s="32">
        <f>IF(ISERROR(VLOOKUP($B448&amp;$N448,'6 этап'!$A$13:$I$512,8,FALSE)),0,VLOOKUP($B448&amp;$N448,'6 этап'!$A$13:$I$512,8,FALSE))</f>
        <v>96.4</v>
      </c>
      <c r="L448" s="32">
        <f>IF(ISERROR(VLOOKUP($B448&amp;$N448,'7 этап'!$A$13:$I$466,8,FALSE)),0,VLOOKUP($B448&amp;$N448,'7 этап'!$A$13:$I$466,8,FALSE))</f>
        <v>166.9</v>
      </c>
      <c r="M448" s="12">
        <f>LARGE(F448:K448,1)+LARGE(F448:K448,2)+LARGE(F448:K448,3)+LARGE(F448:K448,4)+L448</f>
        <v>264.3</v>
      </c>
      <c r="N448" s="14" t="s">
        <v>971</v>
      </c>
    </row>
    <row r="449" spans="1:14" x14ac:dyDescent="0.3">
      <c r="A449" s="35">
        <v>50</v>
      </c>
      <c r="B449" s="4" t="s">
        <v>512</v>
      </c>
      <c r="C449" s="4" t="s">
        <v>37</v>
      </c>
      <c r="D449" s="4">
        <v>2010</v>
      </c>
      <c r="E449" s="8">
        <f>COUNTIF(F449:L449,"&gt;0")</f>
        <v>2</v>
      </c>
      <c r="F449" s="32">
        <f>IF(ISERROR(VLOOKUP($B449&amp;$N449,'1 этап'!$A$13:$I$512,8,FALSE)),0,VLOOKUP($B449&amp;$N449,'1 этап'!$A$13:$I$512,8,FALSE))</f>
        <v>129.19999999999999</v>
      </c>
      <c r="G449" s="32">
        <f>IF(ISERROR(VLOOKUP($B449&amp;$N449,'2 этап'!$A$13:$I$512,8,FALSE)),0,VLOOKUP($B449&amp;$N449,'2 этап'!$A$13:$I$512,8,FALSE))</f>
        <v>0</v>
      </c>
      <c r="H449" s="32">
        <f>IF(ISERROR(VLOOKUP($B449&amp;$N449,'3 этап'!$A$13:$I$512,8,FALSE)),0,VLOOKUP($B449&amp;$N449,'3 этап'!$A$13:$I$512,8,FALSE))</f>
        <v>124.7</v>
      </c>
      <c r="I449" s="32">
        <f>IF(ISERROR(VLOOKUP($B449&amp;$N449,'4 этап'!$A$13:$I$512,8,FALSE)),0,VLOOKUP($B449&amp;$N449,'4 этап'!$A$13:$I$512,8,FALSE))</f>
        <v>0</v>
      </c>
      <c r="J449" s="32">
        <f>IF(ISERROR(VLOOKUP($B449&amp;$N449,'5 этап'!$A$13:$I$512,8,FALSE)),0,VLOOKUP($B449&amp;$N449,'5 этап'!$A$13:$I$512,8,FALSE))</f>
        <v>0</v>
      </c>
      <c r="K449" s="32">
        <f>IF(ISERROR(VLOOKUP($B449&amp;$N449,'6 этап'!$A$13:$I$512,8,FALSE)),0,VLOOKUP($B449&amp;$N449,'6 этап'!$A$13:$I$512,8,FALSE))</f>
        <v>0</v>
      </c>
      <c r="L449" s="32">
        <f>IF(ISERROR(VLOOKUP($B449&amp;$N449,'7 этап'!$A$13:$I$466,8,FALSE)),0,VLOOKUP($B449&amp;$N449,'7 этап'!$A$13:$I$466,8,FALSE))</f>
        <v>0</v>
      </c>
      <c r="M449" s="12">
        <f>LARGE(F449:K449,1)+LARGE(F449:K449,2)+LARGE(F449:K449,3)+LARGE(F449:K449,4)+L449</f>
        <v>253.89999999999998</v>
      </c>
      <c r="N449" s="14" t="s">
        <v>971</v>
      </c>
    </row>
    <row r="450" spans="1:14" x14ac:dyDescent="0.3">
      <c r="A450" s="35">
        <v>51</v>
      </c>
      <c r="B450" s="4" t="s">
        <v>516</v>
      </c>
      <c r="C450" s="4" t="s">
        <v>98</v>
      </c>
      <c r="D450" s="4">
        <v>2010</v>
      </c>
      <c r="E450" s="8">
        <f>COUNTIF(F450:L450,"&gt;0")</f>
        <v>2</v>
      </c>
      <c r="F450" s="32">
        <f>IF(ISERROR(VLOOKUP($B450&amp;$N450,'1 этап'!$A$13:$I$512,8,FALSE)),0,VLOOKUP($B450&amp;$N450,'1 этап'!$A$13:$I$512,8,FALSE))</f>
        <v>83.1</v>
      </c>
      <c r="G450" s="32">
        <f>IF(ISERROR(VLOOKUP($B450&amp;$N450,'2 этап'!$A$13:$I$512,8,FALSE)),0,VLOOKUP($B450&amp;$N450,'2 этап'!$A$13:$I$512,8,FALSE))</f>
        <v>0</v>
      </c>
      <c r="H450" s="32">
        <f>IF(ISERROR(VLOOKUP($B450&amp;$N450,'3 этап'!$A$13:$I$512,8,FALSE)),0,VLOOKUP($B450&amp;$N450,'3 этап'!$A$13:$I$512,8,FALSE))</f>
        <v>0</v>
      </c>
      <c r="I450" s="32">
        <f>IF(ISERROR(VLOOKUP($B450&amp;$N450,'4 этап'!$A$13:$I$512,8,FALSE)),0,VLOOKUP($B450&amp;$N450,'4 этап'!$A$13:$I$512,8,FALSE))</f>
        <v>0</v>
      </c>
      <c r="J450" s="32">
        <f>IF(ISERROR(VLOOKUP($B450&amp;$N450,'5 этап'!$A$13:$I$512,8,FALSE)),0,VLOOKUP($B450&amp;$N450,'5 этап'!$A$13:$I$512,8,FALSE))</f>
        <v>0</v>
      </c>
      <c r="K450" s="32">
        <f>IF(ISERROR(VLOOKUP($B450&amp;$N450,'6 этап'!$A$13:$I$512,8,FALSE)),0,VLOOKUP($B450&amp;$N450,'6 этап'!$A$13:$I$512,8,FALSE))</f>
        <v>170.2</v>
      </c>
      <c r="L450" s="32">
        <f>IF(ISERROR(VLOOKUP($B450&amp;$N450,'7 этап'!$A$13:$I$466,8,FALSE)),0,VLOOKUP($B450&amp;$N450,'7 этап'!$A$13:$I$466,8,FALSE))</f>
        <v>0</v>
      </c>
      <c r="M450" s="12">
        <f>LARGE(F450:K450,1)+LARGE(F450:K450,2)+LARGE(F450:K450,3)+LARGE(F450:K450,4)+L450</f>
        <v>253.29999999999998</v>
      </c>
      <c r="N450" s="14" t="s">
        <v>971</v>
      </c>
    </row>
    <row r="451" spans="1:14" x14ac:dyDescent="0.3">
      <c r="A451" s="35">
        <v>52</v>
      </c>
      <c r="B451" s="4" t="s">
        <v>250</v>
      </c>
      <c r="C451" s="4" t="s">
        <v>94</v>
      </c>
      <c r="D451" s="4">
        <v>2011</v>
      </c>
      <c r="E451" s="8">
        <f>COUNTIF(F451:L451,"&gt;0")</f>
        <v>2</v>
      </c>
      <c r="F451" s="32">
        <f>IF(ISERROR(VLOOKUP($B451&amp;$N451,'1 этап'!$A$13:$I$512,8,FALSE)),0,VLOOKUP($B451&amp;$N451,'1 этап'!$A$13:$I$512,8,FALSE))</f>
        <v>116.6</v>
      </c>
      <c r="G451" s="32">
        <f>IF(ISERROR(VLOOKUP($B451&amp;$N451,'2 этап'!$A$13:$I$512,8,FALSE)),0,VLOOKUP($B451&amp;$N451,'2 этап'!$A$13:$I$512,8,FALSE))</f>
        <v>134.80000000000001</v>
      </c>
      <c r="H451" s="32">
        <f>IF(ISERROR(VLOOKUP($B451&amp;$N451,'3 этап'!$A$13:$I$512,8,FALSE)),0,VLOOKUP($B451&amp;$N451,'3 этап'!$A$13:$I$512,8,FALSE))</f>
        <v>0</v>
      </c>
      <c r="I451" s="32">
        <f>IF(ISERROR(VLOOKUP($B451&amp;$N451,'4 этап'!$A$13:$I$512,8,FALSE)),0,VLOOKUP($B451&amp;$N451,'4 этап'!$A$13:$I$512,8,FALSE))</f>
        <v>0</v>
      </c>
      <c r="J451" s="32">
        <f>IF(ISERROR(VLOOKUP($B451&amp;$N451,'5 этап'!$A$13:$I$512,8,FALSE)),0,VLOOKUP($B451&amp;$N451,'5 этап'!$A$13:$I$512,8,FALSE))</f>
        <v>0</v>
      </c>
      <c r="K451" s="32">
        <f>IF(ISERROR(VLOOKUP($B451&amp;$N451,'6 этап'!$A$13:$I$512,8,FALSE)),0,VLOOKUP($B451&amp;$N451,'6 этап'!$A$13:$I$512,8,FALSE))</f>
        <v>0</v>
      </c>
      <c r="L451" s="32">
        <f>IF(ISERROR(VLOOKUP($B451&amp;$N451,'7 этап'!$A$13:$I$466,8,FALSE)),0,VLOOKUP($B451&amp;$N451,'7 этап'!$A$13:$I$466,8,FALSE))</f>
        <v>0</v>
      </c>
      <c r="M451" s="12">
        <f>LARGE(F451:K451,1)+LARGE(F451:K451,2)+LARGE(F451:K451,3)+LARGE(F451:K451,4)+L451</f>
        <v>251.4</v>
      </c>
      <c r="N451" s="14" t="s">
        <v>971</v>
      </c>
    </row>
    <row r="452" spans="1:14" x14ac:dyDescent="0.3">
      <c r="A452" s="35">
        <v>53</v>
      </c>
      <c r="B452" s="4" t="s">
        <v>846</v>
      </c>
      <c r="C452" s="4" t="s">
        <v>33</v>
      </c>
      <c r="D452" s="4">
        <v>2011</v>
      </c>
      <c r="E452" s="8">
        <f>COUNTIF(F452:L452,"&gt;0")</f>
        <v>3</v>
      </c>
      <c r="F452" s="32">
        <f>IF(ISERROR(VLOOKUP($B452&amp;$N452,'1 этап'!$A$13:$I$512,8,FALSE)),0,VLOOKUP($B452&amp;$N452,'1 этап'!$A$13:$I$512,8,FALSE))</f>
        <v>0</v>
      </c>
      <c r="G452" s="32">
        <f>IF(ISERROR(VLOOKUP($B452&amp;$N452,'2 этап'!$A$13:$I$512,8,FALSE)),0,VLOOKUP($B452&amp;$N452,'2 этап'!$A$13:$I$512,8,FALSE))</f>
        <v>0</v>
      </c>
      <c r="H452" s="32">
        <f>IF(ISERROR(VLOOKUP($B452&amp;$N452,'3 этап'!$A$13:$I$512,8,FALSE)),0,VLOOKUP($B452&amp;$N452,'3 этап'!$A$13:$I$512,8,FALSE))</f>
        <v>0</v>
      </c>
      <c r="I452" s="32">
        <f>IF(ISERROR(VLOOKUP($B452&amp;$N452,'4 этап'!$A$13:$I$512,8,FALSE)),0,VLOOKUP($B452&amp;$N452,'4 этап'!$A$13:$I$512,8,FALSE))</f>
        <v>0</v>
      </c>
      <c r="J452" s="32">
        <f>IF(ISERROR(VLOOKUP($B452&amp;$N452,'5 этап'!$A$13:$I$512,8,FALSE)),0,VLOOKUP($B452&amp;$N452,'5 этап'!$A$13:$I$512,8,FALSE))</f>
        <v>0.01</v>
      </c>
      <c r="K452" s="32">
        <f>IF(ISERROR(VLOOKUP($B452&amp;$N452,'6 этап'!$A$13:$I$512,8,FALSE)),0,VLOOKUP($B452&amp;$N452,'6 этап'!$A$13:$I$512,8,FALSE))</f>
        <v>106.7</v>
      </c>
      <c r="L452" s="32">
        <f>IF(ISERROR(VLOOKUP($B452&amp;$N452,'7 этап'!$A$13:$I$466,8,FALSE)),0,VLOOKUP($B452&amp;$N452,'7 этап'!$A$13:$I$466,8,FALSE))</f>
        <v>135.6</v>
      </c>
      <c r="M452" s="12">
        <f>LARGE(F452:K452,1)+LARGE(F452:K452,2)+LARGE(F452:K452,3)+LARGE(F452:K452,4)+L452</f>
        <v>242.31</v>
      </c>
      <c r="N452" s="14" t="s">
        <v>971</v>
      </c>
    </row>
    <row r="453" spans="1:14" x14ac:dyDescent="0.3">
      <c r="A453" s="35">
        <v>54</v>
      </c>
      <c r="B453" s="4" t="s">
        <v>687</v>
      </c>
      <c r="C453" s="4" t="s">
        <v>37</v>
      </c>
      <c r="D453" s="4">
        <v>2010</v>
      </c>
      <c r="E453" s="8">
        <f>COUNTIF(F453:L453,"&gt;0")</f>
        <v>2</v>
      </c>
      <c r="F453" s="32">
        <f>IF(ISERROR(VLOOKUP($B453&amp;$N453,'1 этап'!$A$13:$I$512,8,FALSE)),0,VLOOKUP($B453&amp;$N453,'1 этап'!$A$13:$I$512,8,FALSE))</f>
        <v>0</v>
      </c>
      <c r="G453" s="32">
        <f>IF(ISERROR(VLOOKUP($B453&amp;$N453,'2 этап'!$A$13:$I$512,8,FALSE)),0,VLOOKUP($B453&amp;$N453,'2 этап'!$A$13:$I$512,8,FALSE))</f>
        <v>0</v>
      </c>
      <c r="H453" s="32">
        <f>IF(ISERROR(VLOOKUP($B453&amp;$N453,'3 этап'!$A$13:$I$512,8,FALSE)),0,VLOOKUP($B453&amp;$N453,'3 этап'!$A$13:$I$512,8,FALSE))</f>
        <v>127.5</v>
      </c>
      <c r="I453" s="32">
        <f>IF(ISERROR(VLOOKUP($B453&amp;$N453,'4 этап'!$A$13:$I$512,8,FALSE)),0,VLOOKUP($B453&amp;$N453,'4 этап'!$A$13:$I$512,8,FALSE))</f>
        <v>0</v>
      </c>
      <c r="J453" s="32">
        <f>IF(ISERROR(VLOOKUP($B453&amp;$N453,'5 этап'!$A$13:$I$512,8,FALSE)),0,VLOOKUP($B453&amp;$N453,'5 этап'!$A$13:$I$512,8,FALSE))</f>
        <v>0</v>
      </c>
      <c r="K453" s="32">
        <f>IF(ISERROR(VLOOKUP($B453&amp;$N453,'6 этап'!$A$13:$I$512,8,FALSE)),0,VLOOKUP($B453&amp;$N453,'6 этап'!$A$13:$I$512,8,FALSE))</f>
        <v>0</v>
      </c>
      <c r="L453" s="32">
        <f>IF(ISERROR(VLOOKUP($B453&amp;$N453,'7 этап'!$A$13:$I$466,8,FALSE)),0,VLOOKUP($B453&amp;$N453,'7 этап'!$A$13:$I$466,8,FALSE))</f>
        <v>114.3</v>
      </c>
      <c r="M453" s="12">
        <f>LARGE(F453:K453,1)+LARGE(F453:K453,2)+LARGE(F453:K453,3)+LARGE(F453:K453,4)+L453</f>
        <v>241.8</v>
      </c>
      <c r="N453" s="14" t="s">
        <v>971</v>
      </c>
    </row>
    <row r="454" spans="1:14" x14ac:dyDescent="0.3">
      <c r="A454" s="35">
        <v>55</v>
      </c>
      <c r="B454" s="4" t="s">
        <v>517</v>
      </c>
      <c r="C454" s="4" t="s">
        <v>33</v>
      </c>
      <c r="D454" s="4">
        <v>2011</v>
      </c>
      <c r="E454" s="8">
        <f>COUNTIF(F454:L454,"&gt;0")</f>
        <v>2</v>
      </c>
      <c r="F454" s="32">
        <f>IF(ISERROR(VLOOKUP($B454&amp;$N454,'1 этап'!$A$13:$I$512,8,FALSE)),0,VLOOKUP($B454&amp;$N454,'1 этап'!$A$13:$I$512,8,FALSE))</f>
        <v>77.7</v>
      </c>
      <c r="G454" s="32">
        <f>IF(ISERROR(VLOOKUP($B454&amp;$N454,'2 этап'!$A$13:$I$512,8,FALSE)),0,VLOOKUP($B454&amp;$N454,'2 этап'!$A$13:$I$512,8,FALSE))</f>
        <v>0</v>
      </c>
      <c r="H454" s="32">
        <f>IF(ISERROR(VLOOKUP($B454&amp;$N454,'3 этап'!$A$13:$I$512,8,FALSE)),0,VLOOKUP($B454&amp;$N454,'3 этап'!$A$13:$I$512,8,FALSE))</f>
        <v>0</v>
      </c>
      <c r="I454" s="32">
        <f>IF(ISERROR(VLOOKUP($B454&amp;$N454,'4 этап'!$A$13:$I$512,8,FALSE)),0,VLOOKUP($B454&amp;$N454,'4 этап'!$A$13:$I$512,8,FALSE))</f>
        <v>0</v>
      </c>
      <c r="J454" s="32">
        <f>IF(ISERROR(VLOOKUP($B454&amp;$N454,'5 этап'!$A$13:$I$512,8,FALSE)),0,VLOOKUP($B454&amp;$N454,'5 этап'!$A$13:$I$512,8,FALSE))</f>
        <v>163.6</v>
      </c>
      <c r="K454" s="32">
        <f>IF(ISERROR(VLOOKUP($B454&amp;$N454,'6 этап'!$A$13:$I$512,8,FALSE)),0,VLOOKUP($B454&amp;$N454,'6 этап'!$A$13:$I$512,8,FALSE))</f>
        <v>0</v>
      </c>
      <c r="L454" s="32">
        <f>IF(ISERROR(VLOOKUP($B454&amp;$N454,'7 этап'!$A$13:$I$466,8,FALSE)),0,VLOOKUP($B454&amp;$N454,'7 этап'!$A$13:$I$466,8,FALSE))</f>
        <v>0</v>
      </c>
      <c r="M454" s="12">
        <f>LARGE(F454:K454,1)+LARGE(F454:K454,2)+LARGE(F454:K454,3)+LARGE(F454:K454,4)+L454</f>
        <v>241.3</v>
      </c>
      <c r="N454" s="14" t="s">
        <v>971</v>
      </c>
    </row>
    <row r="455" spans="1:14" x14ac:dyDescent="0.3">
      <c r="A455" s="35">
        <v>57</v>
      </c>
      <c r="B455" s="4" t="s">
        <v>753</v>
      </c>
      <c r="C455" s="4" t="s">
        <v>98</v>
      </c>
      <c r="D455" s="4">
        <v>2010</v>
      </c>
      <c r="E455" s="8">
        <f>COUNTIF(F455:L455,"&gt;0")</f>
        <v>3</v>
      </c>
      <c r="F455" s="32">
        <f>IF(ISERROR(VLOOKUP($B455&amp;$N455,'1 этап'!$A$13:$I$512,8,FALSE)),0,VLOOKUP($B455&amp;$N455,'1 этап'!$A$13:$I$512,8,FALSE))</f>
        <v>0</v>
      </c>
      <c r="G455" s="32">
        <f>IF(ISERROR(VLOOKUP($B455&amp;$N455,'2 этап'!$A$13:$I$512,8,FALSE)),0,VLOOKUP($B455&amp;$N455,'2 этап'!$A$13:$I$512,8,FALSE))</f>
        <v>0</v>
      </c>
      <c r="H455" s="32">
        <f>IF(ISERROR(VLOOKUP($B455&amp;$N455,'3 этап'!$A$13:$I$512,8,FALSE)),0,VLOOKUP($B455&amp;$N455,'3 этап'!$A$13:$I$512,8,FALSE))</f>
        <v>0</v>
      </c>
      <c r="I455" s="32">
        <f>IF(ISERROR(VLOOKUP($B455&amp;$N455,'4 этап'!$A$13:$I$512,8,FALSE)),0,VLOOKUP($B455&amp;$N455,'4 этап'!$A$13:$I$512,8,FALSE))</f>
        <v>1</v>
      </c>
      <c r="J455" s="32">
        <f>IF(ISERROR(VLOOKUP($B455&amp;$N455,'5 этап'!$A$13:$I$512,8,FALSE)),0,VLOOKUP($B455&amp;$N455,'5 этап'!$A$13:$I$512,8,FALSE))</f>
        <v>0</v>
      </c>
      <c r="K455" s="32">
        <f>IF(ISERROR(VLOOKUP($B455&amp;$N455,'6 этап'!$A$13:$I$512,8,FALSE)),0,VLOOKUP($B455&amp;$N455,'6 этап'!$A$13:$I$512,8,FALSE))</f>
        <v>103.8</v>
      </c>
      <c r="L455" s="32">
        <f>IF(ISERROR(VLOOKUP($B455&amp;$N455,'7 этап'!$A$13:$I$466,8,FALSE)),0,VLOOKUP($B455&amp;$N455,'7 этап'!$A$13:$I$466,8,FALSE))</f>
        <v>130</v>
      </c>
      <c r="M455" s="12">
        <f>LARGE(F455:K455,1)+LARGE(F455:K455,2)+LARGE(F455:K455,3)+LARGE(F455:K455,4)+L455</f>
        <v>234.8</v>
      </c>
      <c r="N455" s="14" t="s">
        <v>971</v>
      </c>
    </row>
    <row r="456" spans="1:14" x14ac:dyDescent="0.3">
      <c r="A456" s="35">
        <v>60</v>
      </c>
      <c r="B456" s="4" t="s">
        <v>532</v>
      </c>
      <c r="C456" s="4" t="s">
        <v>46</v>
      </c>
      <c r="D456" s="4">
        <v>2011</v>
      </c>
      <c r="E456" s="8">
        <f>COUNTIF(F456:L456,"&gt;0")</f>
        <v>3</v>
      </c>
      <c r="F456" s="32">
        <f>IF(ISERROR(VLOOKUP($B456&amp;$N456,'1 этап'!$A$13:$I$512,8,FALSE)),0,VLOOKUP($B456&amp;$N456,'1 этап'!$A$13:$I$512,8,FALSE))</f>
        <v>1</v>
      </c>
      <c r="G456" s="32">
        <f>IF(ISERROR(VLOOKUP($B456&amp;$N456,'2 этап'!$A$13:$I$512,8,FALSE)),0,VLOOKUP($B456&amp;$N456,'2 этап'!$A$13:$I$512,8,FALSE))</f>
        <v>0</v>
      </c>
      <c r="H456" s="32">
        <f>IF(ISERROR(VLOOKUP($B456&amp;$N456,'3 этап'!$A$13:$I$512,8,FALSE)),0,VLOOKUP($B456&amp;$N456,'3 этап'!$A$13:$I$512,8,FALSE))</f>
        <v>0</v>
      </c>
      <c r="I456" s="32">
        <f>IF(ISERROR(VLOOKUP($B456&amp;$N456,'4 этап'!$A$13:$I$512,8,FALSE)),0,VLOOKUP($B456&amp;$N456,'4 этап'!$A$13:$I$512,8,FALSE))</f>
        <v>0</v>
      </c>
      <c r="J456" s="32">
        <f>IF(ISERROR(VLOOKUP($B456&amp;$N456,'5 этап'!$A$13:$I$512,8,FALSE)),0,VLOOKUP($B456&amp;$N456,'5 этап'!$A$13:$I$512,8,FALSE))</f>
        <v>0</v>
      </c>
      <c r="K456" s="32">
        <f>IF(ISERROR(VLOOKUP($B456&amp;$N456,'6 этап'!$A$13:$I$512,8,FALSE)),0,VLOOKUP($B456&amp;$N456,'6 этап'!$A$13:$I$512,8,FALSE))</f>
        <v>39.5</v>
      </c>
      <c r="L456" s="32">
        <f>IF(ISERROR(VLOOKUP($B456&amp;$N456,'7 этап'!$A$13:$I$466,8,FALSE)),0,VLOOKUP($B456&amp;$N456,'7 этап'!$A$13:$I$466,8,FALSE))</f>
        <v>155.80000000000001</v>
      </c>
      <c r="M456" s="12">
        <f>LARGE(F456:K456,1)+LARGE(F456:K456,2)+LARGE(F456:K456,3)+LARGE(F456:K456,4)+L456</f>
        <v>196.3</v>
      </c>
      <c r="N456" s="14" t="s">
        <v>971</v>
      </c>
    </row>
    <row r="457" spans="1:14" x14ac:dyDescent="0.3">
      <c r="A457" s="35">
        <v>87</v>
      </c>
      <c r="B457" s="4" t="s">
        <v>523</v>
      </c>
      <c r="C457" s="4" t="s">
        <v>94</v>
      </c>
      <c r="D457" s="4">
        <v>2010</v>
      </c>
      <c r="E457" s="8">
        <f>COUNTIF(F457:L457,"&gt;0")</f>
        <v>3</v>
      </c>
      <c r="F457" s="32">
        <f>IF(ISERROR(VLOOKUP($B457&amp;$N457,'1 этап'!$A$13:$I$512,8,FALSE)),0,VLOOKUP($B457&amp;$N457,'1 этап'!$A$13:$I$512,8,FALSE))</f>
        <v>1</v>
      </c>
      <c r="G457" s="32">
        <f>IF(ISERROR(VLOOKUP($B457&amp;$N457,'2 этап'!$A$13:$I$512,8,FALSE)),0,VLOOKUP($B457&amp;$N457,'2 этап'!$A$13:$I$512,8,FALSE))</f>
        <v>0</v>
      </c>
      <c r="H457" s="32">
        <f>IF(ISERROR(VLOOKUP($B457&amp;$N457,'3 этап'!$A$13:$I$512,8,FALSE)),0,VLOOKUP($B457&amp;$N457,'3 этап'!$A$13:$I$512,8,FALSE))</f>
        <v>0</v>
      </c>
      <c r="I457" s="32">
        <f>IF(ISERROR(VLOOKUP($B457&amp;$N457,'4 этап'!$A$13:$I$512,8,FALSE)),0,VLOOKUP($B457&amp;$N457,'4 этап'!$A$13:$I$512,8,FALSE))</f>
        <v>0</v>
      </c>
      <c r="J457" s="32">
        <f>IF(ISERROR(VLOOKUP($B457&amp;$N457,'5 этап'!$A$13:$I$512,8,FALSE)),0,VLOOKUP($B457&amp;$N457,'5 этап'!$A$13:$I$512,8,FALSE))</f>
        <v>0</v>
      </c>
      <c r="K457" s="32">
        <f>IF(ISERROR(VLOOKUP($B457&amp;$N457,'6 этап'!$A$13:$I$512,8,FALSE)),0,VLOOKUP($B457&amp;$N457,'6 этап'!$A$13:$I$512,8,FALSE))</f>
        <v>72.7</v>
      </c>
      <c r="L457" s="32">
        <f>IF(ISERROR(VLOOKUP($B457&amp;$N457,'7 этап'!$A$13:$I$466,8,FALSE)),0,VLOOKUP($B457&amp;$N457,'7 этап'!$A$13:$I$466,8,FALSE))</f>
        <v>121.6</v>
      </c>
      <c r="M457" s="12">
        <f>LARGE(F457:K457,1)+LARGE(F457:K457,2)+LARGE(F457:K457,3)+LARGE(F457:K457,4)+L457</f>
        <v>195.3</v>
      </c>
      <c r="N457" s="14" t="s">
        <v>971</v>
      </c>
    </row>
    <row r="458" spans="1:14" x14ac:dyDescent="0.3">
      <c r="A458" s="35">
        <v>61</v>
      </c>
      <c r="B458" s="4" t="s">
        <v>840</v>
      </c>
      <c r="C458" s="4" t="s">
        <v>798</v>
      </c>
      <c r="D458" s="4">
        <v>2010</v>
      </c>
      <c r="E458" s="8">
        <f>COUNTIF(F458:L458,"&gt;0")</f>
        <v>1</v>
      </c>
      <c r="F458" s="32">
        <f>IF(ISERROR(VLOOKUP($B458&amp;$N458,'1 этап'!$A$13:$I$512,8,FALSE)),0,VLOOKUP($B458&amp;$N458,'1 этап'!$A$13:$I$512,8,FALSE))</f>
        <v>0</v>
      </c>
      <c r="G458" s="32">
        <f>IF(ISERROR(VLOOKUP($B458&amp;$N458,'2 этап'!$A$13:$I$512,8,FALSE)),0,VLOOKUP($B458&amp;$N458,'2 этап'!$A$13:$I$512,8,FALSE))</f>
        <v>0</v>
      </c>
      <c r="H458" s="32">
        <f>IF(ISERROR(VLOOKUP($B458&amp;$N458,'3 этап'!$A$13:$I$512,8,FALSE)),0,VLOOKUP($B458&amp;$N458,'3 этап'!$A$13:$I$512,8,FALSE))</f>
        <v>0</v>
      </c>
      <c r="I458" s="32">
        <f>IF(ISERROR(VLOOKUP($B458&amp;$N458,'4 этап'!$A$13:$I$512,8,FALSE)),0,VLOOKUP($B458&amp;$N458,'4 этап'!$A$13:$I$512,8,FALSE))</f>
        <v>0</v>
      </c>
      <c r="J458" s="32">
        <f>IF(ISERROR(VLOOKUP($B458&amp;$N458,'5 этап'!$A$13:$I$512,8,FALSE)),0,VLOOKUP($B458&amp;$N458,'5 этап'!$A$13:$I$512,8,FALSE))</f>
        <v>186.2</v>
      </c>
      <c r="K458" s="32">
        <f>IF(ISERROR(VLOOKUP($B458&amp;$N458,'6 этап'!$A$13:$I$512,8,FALSE)),0,VLOOKUP($B458&amp;$N458,'6 этап'!$A$13:$I$512,8,FALSE))</f>
        <v>0</v>
      </c>
      <c r="L458" s="32">
        <f>IF(ISERROR(VLOOKUP($B458&amp;$N458,'7 этап'!$A$13:$I$466,8,FALSE)),0,VLOOKUP($B458&amp;$N458,'7 этап'!$A$13:$I$466,8,FALSE))</f>
        <v>0</v>
      </c>
      <c r="M458" s="12">
        <f>LARGE(F458:K458,1)+LARGE(F458:K458,2)+LARGE(F458:K458,3)+LARGE(F458:K458,4)+L458</f>
        <v>186.2</v>
      </c>
      <c r="N458" s="14" t="s">
        <v>971</v>
      </c>
    </row>
    <row r="459" spans="1:14" x14ac:dyDescent="0.3">
      <c r="A459" s="35">
        <v>62</v>
      </c>
      <c r="B459" s="4" t="s">
        <v>267</v>
      </c>
      <c r="C459" s="4" t="s">
        <v>44</v>
      </c>
      <c r="D459" s="4">
        <v>2011</v>
      </c>
      <c r="E459" s="8">
        <f>COUNTIF(F459:L459,"&gt;0")</f>
        <v>4</v>
      </c>
      <c r="F459" s="32">
        <f>IF(ISERROR(VLOOKUP($B459&amp;$N459,'1 этап'!$A$13:$I$512,8,FALSE)),0,VLOOKUP($B459&amp;$N459,'1 этап'!$A$13:$I$512,8,FALSE))</f>
        <v>0</v>
      </c>
      <c r="G459" s="32">
        <f>IF(ISERROR(VLOOKUP($B459&amp;$N459,'2 этап'!$A$13:$I$512,8,FALSE)),0,VLOOKUP($B459&amp;$N459,'2 этап'!$A$13:$I$512,8,FALSE))</f>
        <v>1</v>
      </c>
      <c r="H459" s="32">
        <f>IF(ISERROR(VLOOKUP($B459&amp;$N459,'3 этап'!$A$13:$I$512,8,FALSE)),0,VLOOKUP($B459&amp;$N459,'3 этап'!$A$13:$I$512,8,FALSE))</f>
        <v>1</v>
      </c>
      <c r="I459" s="32">
        <f>IF(ISERROR(VLOOKUP($B459&amp;$N459,'4 этап'!$A$13:$I$512,8,FALSE)),0,VLOOKUP($B459&amp;$N459,'4 этап'!$A$13:$I$512,8,FALSE))</f>
        <v>26.8</v>
      </c>
      <c r="J459" s="32">
        <f>IF(ISERROR(VLOOKUP($B459&amp;$N459,'5 этап'!$A$13:$I$512,8,FALSE)),0,VLOOKUP($B459&amp;$N459,'5 этап'!$A$13:$I$512,8,FALSE))</f>
        <v>154.80000000000001</v>
      </c>
      <c r="K459" s="32">
        <f>IF(ISERROR(VLOOKUP($B459&amp;$N459,'6 этап'!$A$13:$I$512,8,FALSE)),0,VLOOKUP($B459&amp;$N459,'6 этап'!$A$13:$I$512,8,FALSE))</f>
        <v>0</v>
      </c>
      <c r="L459" s="32">
        <f>IF(ISERROR(VLOOKUP($B459&amp;$N459,'7 этап'!$A$13:$I$466,8,FALSE)),0,VLOOKUP($B459&amp;$N459,'7 этап'!$A$13:$I$466,8,FALSE))</f>
        <v>0</v>
      </c>
      <c r="M459" s="12">
        <f>LARGE(F459:K459,1)+LARGE(F459:K459,2)+LARGE(F459:K459,3)+LARGE(F459:K459,4)+L459</f>
        <v>183.60000000000002</v>
      </c>
      <c r="N459" s="14" t="s">
        <v>971</v>
      </c>
    </row>
    <row r="460" spans="1:14" x14ac:dyDescent="0.3">
      <c r="A460" s="35">
        <v>56</v>
      </c>
      <c r="B460" s="4" t="s">
        <v>519</v>
      </c>
      <c r="C460" s="4" t="s">
        <v>39</v>
      </c>
      <c r="D460" s="4">
        <v>2010</v>
      </c>
      <c r="E460" s="8">
        <f>COUNTIF(F460:L460,"&gt;0")</f>
        <v>3</v>
      </c>
      <c r="F460" s="32">
        <f>IF(ISERROR(VLOOKUP($B460&amp;$N460,'1 этап'!$A$13:$I$512,8,FALSE)),0,VLOOKUP($B460&amp;$N460,'1 этап'!$A$13:$I$512,8,FALSE))</f>
        <v>21.3</v>
      </c>
      <c r="G460" s="32">
        <f>IF(ISERROR(VLOOKUP($B460&amp;$N460,'2 этап'!$A$13:$I$512,8,FALSE)),0,VLOOKUP($B460&amp;$N460,'2 этап'!$A$13:$I$512,8,FALSE))</f>
        <v>0</v>
      </c>
      <c r="H460" s="32">
        <f>IF(ISERROR(VLOOKUP($B460&amp;$N460,'3 этап'!$A$13:$I$512,8,FALSE)),0,VLOOKUP($B460&amp;$N460,'3 этап'!$A$13:$I$512,8,FALSE))</f>
        <v>0</v>
      </c>
      <c r="I460" s="32">
        <f>IF(ISERROR(VLOOKUP($B460&amp;$N460,'4 этап'!$A$13:$I$512,8,FALSE)),0,VLOOKUP($B460&amp;$N460,'4 этап'!$A$13:$I$512,8,FALSE))</f>
        <v>0.01</v>
      </c>
      <c r="J460" s="32">
        <f>IF(ISERROR(VLOOKUP($B460&amp;$N460,'5 этап'!$A$13:$I$512,8,FALSE)),0,VLOOKUP($B460&amp;$N460,'5 этап'!$A$13:$I$512,8,FALSE))</f>
        <v>162.19999999999999</v>
      </c>
      <c r="K460" s="32">
        <f>IF(ISERROR(VLOOKUP($B460&amp;$N460,'6 этап'!$A$13:$I$512,8,FALSE)),0,VLOOKUP($B460&amp;$N460,'6 этап'!$A$13:$I$512,8,FALSE))</f>
        <v>0</v>
      </c>
      <c r="L460" s="32">
        <f>IF(ISERROR(VLOOKUP($B460&amp;$N460,'7 этап'!$A$13:$I$466,8,FALSE)),0,VLOOKUP($B460&amp;$N460,'7 этап'!$A$13:$I$466,8,FALSE))</f>
        <v>0</v>
      </c>
      <c r="M460" s="12">
        <f>LARGE(F460:K460,1)+LARGE(F460:K460,2)+LARGE(F460:K460,3)+LARGE(F460:K460,4)+L460</f>
        <v>183.51</v>
      </c>
      <c r="N460" s="14" t="s">
        <v>971</v>
      </c>
    </row>
    <row r="461" spans="1:14" x14ac:dyDescent="0.3">
      <c r="A461" s="35">
        <v>63</v>
      </c>
      <c r="B461" s="4" t="s">
        <v>300</v>
      </c>
      <c r="C461" s="4" t="s">
        <v>33</v>
      </c>
      <c r="D461" s="4">
        <v>2011</v>
      </c>
      <c r="E461" s="8">
        <f>COUNTIF(F461:L461,"&gt;0")</f>
        <v>2</v>
      </c>
      <c r="F461" s="32">
        <f>IF(ISERROR(VLOOKUP($B461&amp;$N461,'1 этап'!$A$13:$I$512,8,FALSE)),0,VLOOKUP($B461&amp;$N461,'1 этап'!$A$13:$I$512,8,FALSE))</f>
        <v>1</v>
      </c>
      <c r="G461" s="32">
        <f>IF(ISERROR(VLOOKUP($B461&amp;$N461,'2 этап'!$A$13:$I$512,8,FALSE)),0,VLOOKUP($B461&amp;$N461,'2 этап'!$A$13:$I$512,8,FALSE))</f>
        <v>0</v>
      </c>
      <c r="H461" s="32">
        <f>IF(ISERROR(VLOOKUP($B461&amp;$N461,'3 этап'!$A$13:$I$512,8,FALSE)),0,VLOOKUP($B461&amp;$N461,'3 этап'!$A$13:$I$512,8,FALSE))</f>
        <v>0</v>
      </c>
      <c r="I461" s="32">
        <f>IF(ISERROR(VLOOKUP($B461&amp;$N461,'4 этап'!$A$13:$I$512,8,FALSE)),0,VLOOKUP($B461&amp;$N461,'4 этап'!$A$13:$I$512,8,FALSE))</f>
        <v>0</v>
      </c>
      <c r="J461" s="32">
        <f>IF(ISERROR(VLOOKUP($B461&amp;$N461,'5 этап'!$A$13:$I$512,8,FALSE)),0,VLOOKUP($B461&amp;$N461,'5 этап'!$A$13:$I$512,8,FALSE))</f>
        <v>0</v>
      </c>
      <c r="K461" s="32">
        <f>IF(ISERROR(VLOOKUP($B461&amp;$N461,'6 этап'!$A$13:$I$512,8,FALSE)),0,VLOOKUP($B461&amp;$N461,'6 этап'!$A$13:$I$512,8,FALSE))</f>
        <v>0</v>
      </c>
      <c r="L461" s="32">
        <f>IF(ISERROR(VLOOKUP($B461&amp;$N461,'7 этап'!$A$13:$I$466,8,FALSE)),0,VLOOKUP($B461&amp;$N461,'7 этап'!$A$13:$I$466,8,FALSE))</f>
        <v>177</v>
      </c>
      <c r="M461" s="12">
        <f>LARGE(F461:K461,1)+LARGE(F461:K461,2)+LARGE(F461:K461,3)+LARGE(F461:K461,4)+L461</f>
        <v>178</v>
      </c>
      <c r="N461" s="14" t="s">
        <v>971</v>
      </c>
    </row>
    <row r="462" spans="1:14" x14ac:dyDescent="0.3">
      <c r="A462" s="35">
        <v>64</v>
      </c>
      <c r="B462" s="4" t="s">
        <v>684</v>
      </c>
      <c r="C462" s="4" t="s">
        <v>37</v>
      </c>
      <c r="D462" s="4">
        <v>2011</v>
      </c>
      <c r="E462" s="8">
        <f>COUNTIF(F462:L462,"&gt;0")</f>
        <v>2</v>
      </c>
      <c r="F462" s="32">
        <f>IF(ISERROR(VLOOKUP($B462&amp;$N462,'1 этап'!$A$13:$I$512,8,FALSE)),0,VLOOKUP($B462&amp;$N462,'1 этап'!$A$13:$I$512,8,FALSE))</f>
        <v>0</v>
      </c>
      <c r="G462" s="32">
        <f>IF(ISERROR(VLOOKUP($B462&amp;$N462,'2 этап'!$A$13:$I$512,8,FALSE)),0,VLOOKUP($B462&amp;$N462,'2 этап'!$A$13:$I$512,8,FALSE))</f>
        <v>0</v>
      </c>
      <c r="H462" s="32">
        <f>IF(ISERROR(VLOOKUP($B462&amp;$N462,'3 этап'!$A$13:$I$512,8,FALSE)),0,VLOOKUP($B462&amp;$N462,'3 этап'!$A$13:$I$512,8,FALSE))</f>
        <v>173.8</v>
      </c>
      <c r="I462" s="32">
        <f>IF(ISERROR(VLOOKUP($B462&amp;$N462,'4 этап'!$A$13:$I$512,8,FALSE)),0,VLOOKUP($B462&amp;$N462,'4 этап'!$A$13:$I$512,8,FALSE))</f>
        <v>0.01</v>
      </c>
      <c r="J462" s="32">
        <f>IF(ISERROR(VLOOKUP($B462&amp;$N462,'5 этап'!$A$13:$I$512,8,FALSE)),0,VLOOKUP($B462&amp;$N462,'5 этап'!$A$13:$I$512,8,FALSE))</f>
        <v>0</v>
      </c>
      <c r="K462" s="32">
        <f>IF(ISERROR(VLOOKUP($B462&amp;$N462,'6 этап'!$A$13:$I$512,8,FALSE)),0,VLOOKUP($B462&amp;$N462,'6 этап'!$A$13:$I$512,8,FALSE))</f>
        <v>0</v>
      </c>
      <c r="L462" s="32">
        <f>IF(ISERROR(VLOOKUP($B462&amp;$N462,'7 этап'!$A$13:$I$466,8,FALSE)),0,VLOOKUP($B462&amp;$N462,'7 этап'!$A$13:$I$466,8,FALSE))</f>
        <v>0</v>
      </c>
      <c r="M462" s="12">
        <f>LARGE(F462:K462,1)+LARGE(F462:K462,2)+LARGE(F462:K462,3)+LARGE(F462:K462,4)+L462</f>
        <v>173.81</v>
      </c>
      <c r="N462" s="14" t="s">
        <v>971</v>
      </c>
    </row>
    <row r="463" spans="1:14" x14ac:dyDescent="0.3">
      <c r="A463" s="35">
        <v>65</v>
      </c>
      <c r="B463" s="4" t="s">
        <v>261</v>
      </c>
      <c r="C463" s="4" t="s">
        <v>149</v>
      </c>
      <c r="D463" s="4">
        <v>2011</v>
      </c>
      <c r="E463" s="8">
        <f>COUNTIF(F463:L463,"&gt;0")</f>
        <v>4</v>
      </c>
      <c r="F463" s="32">
        <f>IF(ISERROR(VLOOKUP($B463&amp;$N463,'1 этап'!$A$13:$I$512,8,FALSE)),0,VLOOKUP($B463&amp;$N463,'1 этап'!$A$13:$I$512,8,FALSE))</f>
        <v>0</v>
      </c>
      <c r="G463" s="32">
        <f>IF(ISERROR(VLOOKUP($B463&amp;$N463,'2 этап'!$A$13:$I$512,8,FALSE)),0,VLOOKUP($B463&amp;$N463,'2 этап'!$A$13:$I$512,8,FALSE))</f>
        <v>80.3</v>
      </c>
      <c r="H463" s="32">
        <f>IF(ISERROR(VLOOKUP($B463&amp;$N463,'3 этап'!$A$13:$I$512,8,FALSE)),0,VLOOKUP($B463&amp;$N463,'3 этап'!$A$13:$I$512,8,FALSE))</f>
        <v>1</v>
      </c>
      <c r="I463" s="32">
        <f>IF(ISERROR(VLOOKUP($B463&amp;$N463,'4 этап'!$A$13:$I$512,8,FALSE)),0,VLOOKUP($B463&amp;$N463,'4 этап'!$A$13:$I$512,8,FALSE))</f>
        <v>91.4</v>
      </c>
      <c r="J463" s="32">
        <f>IF(ISERROR(VLOOKUP($B463&amp;$N463,'5 этап'!$A$13:$I$512,8,FALSE)),0,VLOOKUP($B463&amp;$N463,'5 этап'!$A$13:$I$512,8,FALSE))</f>
        <v>0.01</v>
      </c>
      <c r="K463" s="32">
        <f>IF(ISERROR(VLOOKUP($B463&amp;$N463,'6 этап'!$A$13:$I$512,8,FALSE)),0,VLOOKUP($B463&amp;$N463,'6 этап'!$A$13:$I$512,8,FALSE))</f>
        <v>0</v>
      </c>
      <c r="L463" s="32">
        <f>IF(ISERROR(VLOOKUP($B463&amp;$N463,'7 этап'!$A$13:$I$466,8,FALSE)),0,VLOOKUP($B463&amp;$N463,'7 этап'!$A$13:$I$466,8,FALSE))</f>
        <v>0</v>
      </c>
      <c r="M463" s="12">
        <f>LARGE(F463:K463,1)+LARGE(F463:K463,2)+LARGE(F463:K463,3)+LARGE(F463:K463,4)+L463</f>
        <v>172.70999999999998</v>
      </c>
      <c r="N463" s="14" t="s">
        <v>971</v>
      </c>
    </row>
    <row r="464" spans="1:14" x14ac:dyDescent="0.3">
      <c r="A464" s="35">
        <v>66</v>
      </c>
      <c r="B464" s="4" t="s">
        <v>529</v>
      </c>
      <c r="C464" s="4" t="s">
        <v>149</v>
      </c>
      <c r="D464" s="4">
        <v>2011</v>
      </c>
      <c r="E464" s="8">
        <f>COUNTIF(F464:L464,"&gt;0")</f>
        <v>3</v>
      </c>
      <c r="F464" s="32">
        <f>IF(ISERROR(VLOOKUP($B464&amp;$N464,'1 этап'!$A$13:$I$512,8,FALSE)),0,VLOOKUP($B464&amp;$N464,'1 этап'!$A$13:$I$512,8,FALSE))</f>
        <v>1</v>
      </c>
      <c r="G464" s="32">
        <f>IF(ISERROR(VLOOKUP($B464&amp;$N464,'2 этап'!$A$13:$I$512,8,FALSE)),0,VLOOKUP($B464&amp;$N464,'2 этап'!$A$13:$I$512,8,FALSE))</f>
        <v>0</v>
      </c>
      <c r="H464" s="32">
        <f>IF(ISERROR(VLOOKUP($B464&amp;$N464,'3 этап'!$A$13:$I$512,8,FALSE)),0,VLOOKUP($B464&amp;$N464,'3 этап'!$A$13:$I$512,8,FALSE))</f>
        <v>169</v>
      </c>
      <c r="I464" s="32">
        <f>IF(ISERROR(VLOOKUP($B464&amp;$N464,'4 этап'!$A$13:$I$512,8,FALSE)),0,VLOOKUP($B464&amp;$N464,'4 этап'!$A$13:$I$512,8,FALSE))</f>
        <v>1</v>
      </c>
      <c r="J464" s="32">
        <f>IF(ISERROR(VLOOKUP($B464&amp;$N464,'5 этап'!$A$13:$I$512,8,FALSE)),0,VLOOKUP($B464&amp;$N464,'5 этап'!$A$13:$I$512,8,FALSE))</f>
        <v>0</v>
      </c>
      <c r="K464" s="32">
        <f>IF(ISERROR(VLOOKUP($B464&amp;$N464,'6 этап'!$A$13:$I$512,8,FALSE)),0,VLOOKUP($B464&amp;$N464,'6 этап'!$A$13:$I$512,8,FALSE))</f>
        <v>0</v>
      </c>
      <c r="L464" s="32">
        <f>IF(ISERROR(VLOOKUP($B464&amp;$N464,'7 этап'!$A$13:$I$466,8,FALSE)),0,VLOOKUP($B464&amp;$N464,'7 этап'!$A$13:$I$466,8,FALSE))</f>
        <v>0</v>
      </c>
      <c r="M464" s="12">
        <f>LARGE(F464:K464,1)+LARGE(F464:K464,2)+LARGE(F464:K464,3)+LARGE(F464:K464,4)+L464</f>
        <v>171</v>
      </c>
      <c r="N464" s="14" t="s">
        <v>971</v>
      </c>
    </row>
    <row r="465" spans="1:14" x14ac:dyDescent="0.3">
      <c r="A465" s="35">
        <v>68</v>
      </c>
      <c r="B465" s="4" t="s">
        <v>240</v>
      </c>
      <c r="C465" s="4" t="s">
        <v>46</v>
      </c>
      <c r="D465" s="4">
        <v>2010</v>
      </c>
      <c r="E465" s="8">
        <f>COUNTIF(F465:L465,"&gt;0")</f>
        <v>1</v>
      </c>
      <c r="F465" s="32">
        <f>IF(ISERROR(VLOOKUP($B465&amp;$N465,'1 этап'!$A$13:$I$512,8,FALSE)),0,VLOOKUP($B465&amp;$N465,'1 этап'!$A$13:$I$512,8,FALSE))</f>
        <v>0</v>
      </c>
      <c r="G465" s="32">
        <f>IF(ISERROR(VLOOKUP($B465&amp;$N465,'2 этап'!$A$13:$I$512,8,FALSE)),0,VLOOKUP($B465&amp;$N465,'2 этап'!$A$13:$I$512,8,FALSE))</f>
        <v>154.80000000000001</v>
      </c>
      <c r="H465" s="32">
        <f>IF(ISERROR(VLOOKUP($B465&amp;$N465,'3 этап'!$A$13:$I$512,8,FALSE)),0,VLOOKUP($B465&amp;$N465,'3 этап'!$A$13:$I$512,8,FALSE))</f>
        <v>0</v>
      </c>
      <c r="I465" s="32">
        <f>IF(ISERROR(VLOOKUP($B465&amp;$N465,'4 этап'!$A$13:$I$512,8,FALSE)),0,VLOOKUP($B465&amp;$N465,'4 этап'!$A$13:$I$512,8,FALSE))</f>
        <v>0</v>
      </c>
      <c r="J465" s="32">
        <f>IF(ISERROR(VLOOKUP($B465&amp;$N465,'5 этап'!$A$13:$I$512,8,FALSE)),0,VLOOKUP($B465&amp;$N465,'5 этап'!$A$13:$I$512,8,FALSE))</f>
        <v>0</v>
      </c>
      <c r="K465" s="32">
        <f>IF(ISERROR(VLOOKUP($B465&amp;$N465,'6 этап'!$A$13:$I$512,8,FALSE)),0,VLOOKUP($B465&amp;$N465,'6 этап'!$A$13:$I$512,8,FALSE))</f>
        <v>0</v>
      </c>
      <c r="L465" s="32">
        <f>IF(ISERROR(VLOOKUP($B465&amp;$N465,'7 этап'!$A$13:$I$466,8,FALSE)),0,VLOOKUP($B465&amp;$N465,'7 этап'!$A$13:$I$466,8,FALSE))</f>
        <v>0</v>
      </c>
      <c r="M465" s="12">
        <f>LARGE(F465:K465,1)+LARGE(F465:K465,2)+LARGE(F465:K465,3)+LARGE(F465:K465,4)+L465</f>
        <v>154.80000000000001</v>
      </c>
      <c r="N465" s="14" t="s">
        <v>971</v>
      </c>
    </row>
    <row r="466" spans="1:14" x14ac:dyDescent="0.3">
      <c r="A466" s="35">
        <v>58</v>
      </c>
      <c r="B466" s="4" t="s">
        <v>850</v>
      </c>
      <c r="C466" s="4" t="s">
        <v>61</v>
      </c>
      <c r="D466" s="4">
        <v>2011</v>
      </c>
      <c r="E466" s="8">
        <f>COUNTIF(F466:L466,"&gt;0")</f>
        <v>2</v>
      </c>
      <c r="F466" s="32">
        <f>IF(ISERROR(VLOOKUP($B466&amp;$N466,'1 этап'!$A$13:$I$512,8,FALSE)),0,VLOOKUP($B466&amp;$N466,'1 этап'!$A$13:$I$512,8,FALSE))</f>
        <v>0</v>
      </c>
      <c r="G466" s="32">
        <f>IF(ISERROR(VLOOKUP($B466&amp;$N466,'2 этап'!$A$13:$I$512,8,FALSE)),0,VLOOKUP($B466&amp;$N466,'2 этап'!$A$13:$I$512,8,FALSE))</f>
        <v>0</v>
      </c>
      <c r="H466" s="32">
        <f>IF(ISERROR(VLOOKUP($B466&amp;$N466,'3 этап'!$A$13:$I$512,8,FALSE)),0,VLOOKUP($B466&amp;$N466,'3 этап'!$A$13:$I$512,8,FALSE))</f>
        <v>0</v>
      </c>
      <c r="I466" s="32">
        <f>IF(ISERROR(VLOOKUP($B466&amp;$N466,'4 этап'!$A$13:$I$512,8,FALSE)),0,VLOOKUP($B466&amp;$N466,'4 этап'!$A$13:$I$512,8,FALSE))</f>
        <v>0</v>
      </c>
      <c r="J466" s="32">
        <f>IF(ISERROR(VLOOKUP($B466&amp;$N466,'5 этап'!$A$13:$I$512,8,FALSE)),0,VLOOKUP($B466&amp;$N466,'5 этап'!$A$13:$I$512,8,FALSE))</f>
        <v>0.01</v>
      </c>
      <c r="K466" s="32">
        <f>IF(ISERROR(VLOOKUP($B466&amp;$N466,'6 этап'!$A$13:$I$512,8,FALSE)),0,VLOOKUP($B466&amp;$N466,'6 этап'!$A$13:$I$512,8,FALSE))</f>
        <v>143</v>
      </c>
      <c r="L466" s="32">
        <f>IF(ISERROR(VLOOKUP($B466&amp;$N466,'7 этап'!$A$13:$I$466,8,FALSE)),0,VLOOKUP($B466&amp;$N466,'7 этап'!$A$13:$I$466,8,FALSE))</f>
        <v>0</v>
      </c>
      <c r="M466" s="12">
        <f>LARGE(F466:K466,1)+LARGE(F466:K466,2)+LARGE(F466:K466,3)+LARGE(F466:K466,4)+L466</f>
        <v>143.01</v>
      </c>
      <c r="N466" s="14" t="s">
        <v>971</v>
      </c>
    </row>
    <row r="467" spans="1:14" x14ac:dyDescent="0.3">
      <c r="A467" s="35">
        <v>69</v>
      </c>
      <c r="B467" s="4" t="s">
        <v>533</v>
      </c>
      <c r="C467" s="4" t="s">
        <v>44</v>
      </c>
      <c r="D467" s="4">
        <v>2011</v>
      </c>
      <c r="E467" s="8">
        <f>COUNTIF(F467:L467,"&gt;0")</f>
        <v>5</v>
      </c>
      <c r="F467" s="32">
        <f>IF(ISERROR(VLOOKUP($B467&amp;$N467,'1 этап'!$A$13:$I$512,8,FALSE)),0,VLOOKUP($B467&amp;$N467,'1 этап'!$A$13:$I$512,8,FALSE))</f>
        <v>1</v>
      </c>
      <c r="G467" s="32">
        <f>IF(ISERROR(VLOOKUP($B467&amp;$N467,'2 этап'!$A$13:$I$512,8,FALSE)),0,VLOOKUP($B467&amp;$N467,'2 этап'!$A$13:$I$512,8,FALSE))</f>
        <v>0</v>
      </c>
      <c r="H467" s="32">
        <f>IF(ISERROR(VLOOKUP($B467&amp;$N467,'3 этап'!$A$13:$I$512,8,FALSE)),0,VLOOKUP($B467&amp;$N467,'3 этап'!$A$13:$I$512,8,FALSE))</f>
        <v>37.700000000000003</v>
      </c>
      <c r="I467" s="32">
        <f>IF(ISERROR(VLOOKUP($B467&amp;$N467,'4 этап'!$A$13:$I$512,8,FALSE)),0,VLOOKUP($B467&amp;$N467,'4 этап'!$A$13:$I$512,8,FALSE))</f>
        <v>1</v>
      </c>
      <c r="J467" s="32">
        <f>IF(ISERROR(VLOOKUP($B467&amp;$N467,'5 этап'!$A$13:$I$512,8,FALSE)),0,VLOOKUP($B467&amp;$N467,'5 этап'!$A$13:$I$512,8,FALSE))</f>
        <v>95.2</v>
      </c>
      <c r="K467" s="32">
        <f>IF(ISERROR(VLOOKUP($B467&amp;$N467,'6 этап'!$A$13:$I$512,8,FALSE)),0,VLOOKUP($B467&amp;$N467,'6 этап'!$A$13:$I$512,8,FALSE))</f>
        <v>8.1999999999999993</v>
      </c>
      <c r="L467" s="32">
        <f>IF(ISERROR(VLOOKUP($B467&amp;$N467,'7 этап'!$A$13:$I$466,8,FALSE)),0,VLOOKUP($B467&amp;$N467,'7 этап'!$A$13:$I$466,8,FALSE))</f>
        <v>0</v>
      </c>
      <c r="M467" s="12">
        <f>LARGE(F467:K467,1)+LARGE(F467:K467,2)+LARGE(F467:K467,3)+LARGE(F467:K467,4)+L467</f>
        <v>142.1</v>
      </c>
      <c r="N467" s="14" t="s">
        <v>971</v>
      </c>
    </row>
    <row r="468" spans="1:14" x14ac:dyDescent="0.3">
      <c r="A468" s="35">
        <v>70</v>
      </c>
      <c r="B468" s="4" t="s">
        <v>895</v>
      </c>
      <c r="C468" s="4" t="s">
        <v>61</v>
      </c>
      <c r="D468" s="4">
        <v>2011</v>
      </c>
      <c r="E468" s="8">
        <f>COUNTIF(F468:L468,"&gt;0")</f>
        <v>2</v>
      </c>
      <c r="F468" s="32">
        <f>IF(ISERROR(VLOOKUP($B468&amp;$N468,'1 этап'!$A$13:$I$512,8,FALSE)),0,VLOOKUP($B468&amp;$N468,'1 этап'!$A$13:$I$512,8,FALSE))</f>
        <v>0</v>
      </c>
      <c r="G468" s="32">
        <f>IF(ISERROR(VLOOKUP($B468&amp;$N468,'2 этап'!$A$13:$I$512,8,FALSE)),0,VLOOKUP($B468&amp;$N468,'2 этап'!$A$13:$I$512,8,FALSE))</f>
        <v>0</v>
      </c>
      <c r="H468" s="32">
        <f>IF(ISERROR(VLOOKUP($B468&amp;$N468,'3 этап'!$A$13:$I$512,8,FALSE)),0,VLOOKUP($B468&amp;$N468,'3 этап'!$A$13:$I$512,8,FALSE))</f>
        <v>0</v>
      </c>
      <c r="I468" s="32">
        <f>IF(ISERROR(VLOOKUP($B468&amp;$N468,'4 этап'!$A$13:$I$512,8,FALSE)),0,VLOOKUP($B468&amp;$N468,'4 этап'!$A$13:$I$512,8,FALSE))</f>
        <v>0</v>
      </c>
      <c r="J468" s="32">
        <f>IF(ISERROR(VLOOKUP($B468&amp;$N468,'5 этап'!$A$13:$I$512,8,FALSE)),0,VLOOKUP($B468&amp;$N468,'5 этап'!$A$13:$I$512,8,FALSE))</f>
        <v>0</v>
      </c>
      <c r="K468" s="32">
        <f>IF(ISERROR(VLOOKUP($B468&amp;$N468,'6 этап'!$A$13:$I$512,8,FALSE)),0,VLOOKUP($B468&amp;$N468,'6 этап'!$A$13:$I$512,8,FALSE))</f>
        <v>1</v>
      </c>
      <c r="L468" s="32">
        <f>IF(ISERROR(VLOOKUP($B468&amp;$N468,'7 этап'!$A$13:$I$466,8,FALSE)),0,VLOOKUP($B468&amp;$N468,'7 этап'!$A$13:$I$466,8,FALSE))</f>
        <v>140.19999999999999</v>
      </c>
      <c r="M468" s="12">
        <f>LARGE(F468:K468,1)+LARGE(F468:K468,2)+LARGE(F468:K468,3)+LARGE(F468:K468,4)+L468</f>
        <v>141.19999999999999</v>
      </c>
      <c r="N468" s="14" t="s">
        <v>971</v>
      </c>
    </row>
    <row r="469" spans="1:14" x14ac:dyDescent="0.3">
      <c r="A469" s="35">
        <v>71</v>
      </c>
      <c r="B469" s="4" t="s">
        <v>750</v>
      </c>
      <c r="C469" s="4" t="s">
        <v>33</v>
      </c>
      <c r="D469" s="4">
        <v>2011</v>
      </c>
      <c r="E469" s="8">
        <f>COUNTIF(F469:L469,"&gt;0")</f>
        <v>2</v>
      </c>
      <c r="F469" s="32">
        <f>IF(ISERROR(VLOOKUP($B469&amp;$N469,'1 этап'!$A$13:$I$512,8,FALSE)),0,VLOOKUP($B469&amp;$N469,'1 этап'!$A$13:$I$512,8,FALSE))</f>
        <v>0</v>
      </c>
      <c r="G469" s="32">
        <f>IF(ISERROR(VLOOKUP($B469&amp;$N469,'2 этап'!$A$13:$I$512,8,FALSE)),0,VLOOKUP($B469&amp;$N469,'2 этап'!$A$13:$I$512,8,FALSE))</f>
        <v>0</v>
      </c>
      <c r="H469" s="32">
        <f>IF(ISERROR(VLOOKUP($B469&amp;$N469,'3 этап'!$A$13:$I$512,8,FALSE)),0,VLOOKUP($B469&amp;$N469,'3 этап'!$A$13:$I$512,8,FALSE))</f>
        <v>0</v>
      </c>
      <c r="I469" s="32">
        <f>IF(ISERROR(VLOOKUP($B469&amp;$N469,'4 этап'!$A$13:$I$512,8,FALSE)),0,VLOOKUP($B469&amp;$N469,'4 этап'!$A$13:$I$512,8,FALSE))</f>
        <v>63.5</v>
      </c>
      <c r="J469" s="32">
        <f>IF(ISERROR(VLOOKUP($B469&amp;$N469,'5 этап'!$A$13:$I$512,8,FALSE)),0,VLOOKUP($B469&amp;$N469,'5 этап'!$A$13:$I$512,8,FALSE))</f>
        <v>76.099999999999994</v>
      </c>
      <c r="K469" s="32">
        <f>IF(ISERROR(VLOOKUP($B469&amp;$N469,'6 этап'!$A$13:$I$512,8,FALSE)),0,VLOOKUP($B469&amp;$N469,'6 этап'!$A$13:$I$512,8,FALSE))</f>
        <v>0</v>
      </c>
      <c r="L469" s="32">
        <f>IF(ISERROR(VLOOKUP($B469&amp;$N469,'7 этап'!$A$13:$I$466,8,FALSE)),0,VLOOKUP($B469&amp;$N469,'7 этап'!$A$13:$I$466,8,FALSE))</f>
        <v>0</v>
      </c>
      <c r="M469" s="12">
        <f>LARGE(F469:K469,1)+LARGE(F469:K469,2)+LARGE(F469:K469,3)+LARGE(F469:K469,4)+L469</f>
        <v>139.6</v>
      </c>
      <c r="N469" s="14" t="s">
        <v>971</v>
      </c>
    </row>
    <row r="470" spans="1:14" x14ac:dyDescent="0.3">
      <c r="A470" s="35">
        <v>72</v>
      </c>
      <c r="B470" s="4" t="s">
        <v>538</v>
      </c>
      <c r="C470" s="4" t="s">
        <v>37</v>
      </c>
      <c r="D470" s="4">
        <v>2010</v>
      </c>
      <c r="E470" s="8">
        <f>COUNTIF(F470:L470,"&gt;0")</f>
        <v>2</v>
      </c>
      <c r="F470" s="32">
        <f>IF(ISERROR(VLOOKUP($B470&amp;$N470,'1 этап'!$A$13:$I$512,8,FALSE)),0,VLOOKUP($B470&amp;$N470,'1 этап'!$A$13:$I$512,8,FALSE))</f>
        <v>0.01</v>
      </c>
      <c r="G470" s="32">
        <f>IF(ISERROR(VLOOKUP($B470&amp;$N470,'2 этап'!$A$13:$I$512,8,FALSE)),0,VLOOKUP($B470&amp;$N470,'2 этап'!$A$13:$I$512,8,FALSE))</f>
        <v>0</v>
      </c>
      <c r="H470" s="32">
        <f>IF(ISERROR(VLOOKUP($B470&amp;$N470,'3 этап'!$A$13:$I$512,8,FALSE)),0,VLOOKUP($B470&amp;$N470,'3 этап'!$A$13:$I$512,8,FALSE))</f>
        <v>135.6</v>
      </c>
      <c r="I470" s="32">
        <f>IF(ISERROR(VLOOKUP($B470&amp;$N470,'4 этап'!$A$13:$I$512,8,FALSE)),0,VLOOKUP($B470&amp;$N470,'4 этап'!$A$13:$I$512,8,FALSE))</f>
        <v>0</v>
      </c>
      <c r="J470" s="32">
        <f>IF(ISERROR(VLOOKUP($B470&amp;$N470,'5 этап'!$A$13:$I$512,8,FALSE)),0,VLOOKUP($B470&amp;$N470,'5 этап'!$A$13:$I$512,8,FALSE))</f>
        <v>0</v>
      </c>
      <c r="K470" s="32">
        <f>IF(ISERROR(VLOOKUP($B470&amp;$N470,'6 этап'!$A$13:$I$512,8,FALSE)),0,VLOOKUP($B470&amp;$N470,'6 этап'!$A$13:$I$512,8,FALSE))</f>
        <v>0</v>
      </c>
      <c r="L470" s="32">
        <f>IF(ISERROR(VLOOKUP($B470&amp;$N470,'7 этап'!$A$13:$I$466,8,FALSE)),0,VLOOKUP($B470&amp;$N470,'7 этап'!$A$13:$I$466,8,FALSE))</f>
        <v>0</v>
      </c>
      <c r="M470" s="12">
        <f>LARGE(F470:K470,1)+LARGE(F470:K470,2)+LARGE(F470:K470,3)+LARGE(F470:K470,4)+L470</f>
        <v>135.60999999999999</v>
      </c>
      <c r="N470" s="14" t="s">
        <v>971</v>
      </c>
    </row>
    <row r="471" spans="1:14" x14ac:dyDescent="0.3">
      <c r="A471" s="35">
        <v>73</v>
      </c>
      <c r="B471" s="4" t="s">
        <v>554</v>
      </c>
      <c r="C471" s="4" t="s">
        <v>48</v>
      </c>
      <c r="D471" s="4">
        <v>2010</v>
      </c>
      <c r="E471" s="8">
        <f>COUNTIF(F471:L471,"&gt;0")</f>
        <v>1</v>
      </c>
      <c r="F471" s="32">
        <f>IF(ISERROR(VLOOKUP($B471&amp;$N471,'1 этап'!$A$13:$I$512,8,FALSE)),0,VLOOKUP($B471&amp;$N471,'1 этап'!$A$13:$I$512,8,FALSE))</f>
        <v>0</v>
      </c>
      <c r="G471" s="32">
        <f>IF(ISERROR(VLOOKUP($B471&amp;$N471,'2 этап'!$A$13:$I$512,8,FALSE)),0,VLOOKUP($B471&amp;$N471,'2 этап'!$A$13:$I$512,8,FALSE))</f>
        <v>0</v>
      </c>
      <c r="H471" s="32">
        <f>IF(ISERROR(VLOOKUP($B471&amp;$N471,'3 этап'!$A$13:$I$512,8,FALSE)),0,VLOOKUP($B471&amp;$N471,'3 этап'!$A$13:$I$512,8,FALSE))</f>
        <v>130.1</v>
      </c>
      <c r="I471" s="32">
        <f>IF(ISERROR(VLOOKUP($B471&amp;$N471,'4 этап'!$A$13:$I$512,8,FALSE)),0,VLOOKUP($B471&amp;$N471,'4 этап'!$A$13:$I$512,8,FALSE))</f>
        <v>0</v>
      </c>
      <c r="J471" s="32">
        <f>IF(ISERROR(VLOOKUP($B471&amp;$N471,'5 этап'!$A$13:$I$512,8,FALSE)),0,VLOOKUP($B471&amp;$N471,'5 этап'!$A$13:$I$512,8,FALSE))</f>
        <v>0</v>
      </c>
      <c r="K471" s="32">
        <f>IF(ISERROR(VLOOKUP($B471&amp;$N471,'6 этап'!$A$13:$I$512,8,FALSE)),0,VLOOKUP($B471&amp;$N471,'6 этап'!$A$13:$I$512,8,FALSE))</f>
        <v>0</v>
      </c>
      <c r="L471" s="32">
        <f>IF(ISERROR(VLOOKUP($B471&amp;$N471,'7 этап'!$A$13:$I$466,8,FALSE)),0,VLOOKUP($B471&amp;$N471,'7 этап'!$A$13:$I$466,8,FALSE))</f>
        <v>0</v>
      </c>
      <c r="M471" s="12">
        <f>LARGE(F471:K471,1)+LARGE(F471:K471,2)+LARGE(F471:K471,3)+LARGE(F471:K471,4)+L471</f>
        <v>130.1</v>
      </c>
      <c r="N471" s="14" t="s">
        <v>971</v>
      </c>
    </row>
    <row r="472" spans="1:14" x14ac:dyDescent="0.3">
      <c r="A472" s="35">
        <v>74</v>
      </c>
      <c r="B472" s="4" t="s">
        <v>264</v>
      </c>
      <c r="C472" s="4" t="s">
        <v>46</v>
      </c>
      <c r="D472" s="4">
        <v>2010</v>
      </c>
      <c r="E472" s="8">
        <f>COUNTIF(F472:L472,"&gt;0")</f>
        <v>2</v>
      </c>
      <c r="F472" s="32">
        <f>IF(ISERROR(VLOOKUP($B472&amp;$N472,'1 этап'!$A$13:$I$512,8,FALSE)),0,VLOOKUP($B472&amp;$N472,'1 этап'!$A$13:$I$512,8,FALSE))</f>
        <v>0</v>
      </c>
      <c r="G472" s="32">
        <f>IF(ISERROR(VLOOKUP($B472&amp;$N472,'2 этап'!$A$13:$I$512,8,FALSE)),0,VLOOKUP($B472&amp;$N472,'2 этап'!$A$13:$I$512,8,FALSE))</f>
        <v>35.4</v>
      </c>
      <c r="H472" s="32">
        <f>IF(ISERROR(VLOOKUP($B472&amp;$N472,'3 этап'!$A$13:$I$512,8,FALSE)),0,VLOOKUP($B472&amp;$N472,'3 этап'!$A$13:$I$512,8,FALSE))</f>
        <v>92.9</v>
      </c>
      <c r="I472" s="32">
        <f>IF(ISERROR(VLOOKUP($B472&amp;$N472,'4 этап'!$A$13:$I$512,8,FALSE)),0,VLOOKUP($B472&amp;$N472,'4 этап'!$A$13:$I$512,8,FALSE))</f>
        <v>0</v>
      </c>
      <c r="J472" s="32">
        <f>IF(ISERROR(VLOOKUP($B472&amp;$N472,'5 этап'!$A$13:$I$512,8,FALSE)),0,VLOOKUP($B472&amp;$N472,'5 этап'!$A$13:$I$512,8,FALSE))</f>
        <v>0</v>
      </c>
      <c r="K472" s="32">
        <f>IF(ISERROR(VLOOKUP($B472&amp;$N472,'6 этап'!$A$13:$I$512,8,FALSE)),0,VLOOKUP($B472&amp;$N472,'6 этап'!$A$13:$I$512,8,FALSE))</f>
        <v>0</v>
      </c>
      <c r="L472" s="32">
        <f>IF(ISERROR(VLOOKUP($B472&amp;$N472,'7 этап'!$A$13:$I$466,8,FALSE)),0,VLOOKUP($B472&amp;$N472,'7 этап'!$A$13:$I$466,8,FALSE))</f>
        <v>0</v>
      </c>
      <c r="M472" s="12">
        <f>LARGE(F472:K472,1)+LARGE(F472:K472,2)+LARGE(F472:K472,3)+LARGE(F472:K472,4)+L472</f>
        <v>128.30000000000001</v>
      </c>
      <c r="N472" s="14" t="s">
        <v>971</v>
      </c>
    </row>
    <row r="473" spans="1:14" x14ac:dyDescent="0.3">
      <c r="A473" s="35">
        <v>75</v>
      </c>
      <c r="B473" s="4" t="s">
        <v>685</v>
      </c>
      <c r="C473" s="4" t="s">
        <v>686</v>
      </c>
      <c r="D473" s="4">
        <v>2011</v>
      </c>
      <c r="E473" s="8">
        <f>COUNTIF(F473:L473,"&gt;0")</f>
        <v>1</v>
      </c>
      <c r="F473" s="32">
        <f>IF(ISERROR(VLOOKUP($B473&amp;$N473,'1 этап'!$A$13:$I$512,8,FALSE)),0,VLOOKUP($B473&amp;$N473,'1 этап'!$A$13:$I$512,8,FALSE))</f>
        <v>0</v>
      </c>
      <c r="G473" s="32">
        <f>IF(ISERROR(VLOOKUP($B473&amp;$N473,'2 этап'!$A$13:$I$512,8,FALSE)),0,VLOOKUP($B473&amp;$N473,'2 этап'!$A$13:$I$512,8,FALSE))</f>
        <v>0</v>
      </c>
      <c r="H473" s="32">
        <f>IF(ISERROR(VLOOKUP($B473&amp;$N473,'3 этап'!$A$13:$I$512,8,FALSE)),0,VLOOKUP($B473&amp;$N473,'3 этап'!$A$13:$I$512,8,FALSE))</f>
        <v>128.30000000000001</v>
      </c>
      <c r="I473" s="32">
        <f>IF(ISERROR(VLOOKUP($B473&amp;$N473,'4 этап'!$A$13:$I$512,8,FALSE)),0,VLOOKUP($B473&amp;$N473,'4 этап'!$A$13:$I$512,8,FALSE))</f>
        <v>0</v>
      </c>
      <c r="J473" s="32">
        <f>IF(ISERROR(VLOOKUP($B473&amp;$N473,'5 этап'!$A$13:$I$512,8,FALSE)),0,VLOOKUP($B473&amp;$N473,'5 этап'!$A$13:$I$512,8,FALSE))</f>
        <v>0</v>
      </c>
      <c r="K473" s="32">
        <f>IF(ISERROR(VLOOKUP($B473&amp;$N473,'6 этап'!$A$13:$I$512,8,FALSE)),0,VLOOKUP($B473&amp;$N473,'6 этап'!$A$13:$I$512,8,FALSE))</f>
        <v>0</v>
      </c>
      <c r="L473" s="32">
        <f>IF(ISERROR(VLOOKUP($B473&amp;$N473,'7 этап'!$A$13:$I$466,8,FALSE)),0,VLOOKUP($B473&amp;$N473,'7 этап'!$A$13:$I$466,8,FALSE))</f>
        <v>0</v>
      </c>
      <c r="M473" s="12">
        <f>LARGE(F473:K473,1)+LARGE(F473:K473,2)+LARGE(F473:K473,3)+LARGE(F473:K473,4)+L473</f>
        <v>128.30000000000001</v>
      </c>
      <c r="N473" s="14" t="s">
        <v>971</v>
      </c>
    </row>
    <row r="474" spans="1:14" x14ac:dyDescent="0.3">
      <c r="A474" s="35">
        <v>76</v>
      </c>
      <c r="B474" s="4" t="s">
        <v>527</v>
      </c>
      <c r="C474" s="4" t="s">
        <v>112</v>
      </c>
      <c r="D474" s="4">
        <v>2010</v>
      </c>
      <c r="E474" s="8">
        <f>COUNTIF(F474:L474,"&gt;0")</f>
        <v>2</v>
      </c>
      <c r="F474" s="32">
        <f>IF(ISERROR(VLOOKUP($B474&amp;$N474,'1 этап'!$A$13:$I$512,8,FALSE)),0,VLOOKUP($B474&amp;$N474,'1 этап'!$A$13:$I$512,8,FALSE))</f>
        <v>1</v>
      </c>
      <c r="G474" s="32">
        <f>IF(ISERROR(VLOOKUP($B474&amp;$N474,'2 этап'!$A$13:$I$512,8,FALSE)),0,VLOOKUP($B474&amp;$N474,'2 этап'!$A$13:$I$512,8,FALSE))</f>
        <v>0</v>
      </c>
      <c r="H474" s="32">
        <f>IF(ISERROR(VLOOKUP($B474&amp;$N474,'3 этап'!$A$13:$I$512,8,FALSE)),0,VLOOKUP($B474&amp;$N474,'3 этап'!$A$13:$I$512,8,FALSE))</f>
        <v>0</v>
      </c>
      <c r="I474" s="32">
        <f>IF(ISERROR(VLOOKUP($B474&amp;$N474,'4 этап'!$A$13:$I$512,8,FALSE)),0,VLOOKUP($B474&amp;$N474,'4 этап'!$A$13:$I$512,8,FALSE))</f>
        <v>0</v>
      </c>
      <c r="J474" s="32">
        <f>IF(ISERROR(VLOOKUP($B474&amp;$N474,'5 этап'!$A$13:$I$512,8,FALSE)),0,VLOOKUP($B474&amp;$N474,'5 этап'!$A$13:$I$512,8,FALSE))</f>
        <v>0</v>
      </c>
      <c r="K474" s="32">
        <f>IF(ISERROR(VLOOKUP($B474&amp;$N474,'6 этап'!$A$13:$I$512,8,FALSE)),0,VLOOKUP($B474&amp;$N474,'6 этап'!$A$13:$I$512,8,FALSE))</f>
        <v>123</v>
      </c>
      <c r="L474" s="32">
        <f>IF(ISERROR(VLOOKUP($B474&amp;$N474,'7 этап'!$A$13:$I$466,8,FALSE)),0,VLOOKUP($B474&amp;$N474,'7 этап'!$A$13:$I$466,8,FALSE))</f>
        <v>0</v>
      </c>
      <c r="M474" s="12">
        <f>LARGE(F474:K474,1)+LARGE(F474:K474,2)+LARGE(F474:K474,3)+LARGE(F474:K474,4)+L474</f>
        <v>124</v>
      </c>
      <c r="N474" s="14" t="s">
        <v>971</v>
      </c>
    </row>
    <row r="475" spans="1:14" x14ac:dyDescent="0.3">
      <c r="A475" s="35">
        <v>77</v>
      </c>
      <c r="B475" s="4" t="s">
        <v>524</v>
      </c>
      <c r="C475" s="4" t="s">
        <v>39</v>
      </c>
      <c r="D475" s="4">
        <v>2010</v>
      </c>
      <c r="E475" s="8">
        <f>COUNTIF(F475:L475,"&gt;0")</f>
        <v>2</v>
      </c>
      <c r="F475" s="32">
        <f>IF(ISERROR(VLOOKUP($B475&amp;$N475,'1 этап'!$A$13:$I$512,8,FALSE)),0,VLOOKUP($B475&amp;$N475,'1 этап'!$A$13:$I$512,8,FALSE))</f>
        <v>1</v>
      </c>
      <c r="G475" s="32">
        <f>IF(ISERROR(VLOOKUP($B475&amp;$N475,'2 этап'!$A$13:$I$512,8,FALSE)),0,VLOOKUP($B475&amp;$N475,'2 этап'!$A$13:$I$512,8,FALSE))</f>
        <v>0</v>
      </c>
      <c r="H475" s="32">
        <f>IF(ISERROR(VLOOKUP($B475&amp;$N475,'3 этап'!$A$13:$I$512,8,FALSE)),0,VLOOKUP($B475&amp;$N475,'3 этап'!$A$13:$I$512,8,FALSE))</f>
        <v>0</v>
      </c>
      <c r="I475" s="32">
        <f>IF(ISERROR(VLOOKUP($B475&amp;$N475,'4 этап'!$A$13:$I$512,8,FALSE)),0,VLOOKUP($B475&amp;$N475,'4 этап'!$A$13:$I$512,8,FALSE))</f>
        <v>121.1</v>
      </c>
      <c r="J475" s="32">
        <f>IF(ISERROR(VLOOKUP($B475&amp;$N475,'5 этап'!$A$13:$I$512,8,FALSE)),0,VLOOKUP($B475&amp;$N475,'5 этап'!$A$13:$I$512,8,FALSE))</f>
        <v>0</v>
      </c>
      <c r="K475" s="32">
        <f>IF(ISERROR(VLOOKUP($B475&amp;$N475,'6 этап'!$A$13:$I$512,8,FALSE)),0,VLOOKUP($B475&amp;$N475,'6 этап'!$A$13:$I$512,8,FALSE))</f>
        <v>0</v>
      </c>
      <c r="L475" s="32">
        <f>IF(ISERROR(VLOOKUP($B475&amp;$N475,'7 этап'!$A$13:$I$466,8,FALSE)),0,VLOOKUP($B475&amp;$N475,'7 этап'!$A$13:$I$466,8,FALSE))</f>
        <v>0</v>
      </c>
      <c r="M475" s="12">
        <f>LARGE(F475:K475,1)+LARGE(F475:K475,2)+LARGE(F475:K475,3)+LARGE(F475:K475,4)+L475</f>
        <v>122.1</v>
      </c>
      <c r="N475" s="14" t="s">
        <v>971</v>
      </c>
    </row>
    <row r="476" spans="1:14" x14ac:dyDescent="0.3">
      <c r="A476" s="35">
        <v>78</v>
      </c>
      <c r="B476" s="4" t="s">
        <v>535</v>
      </c>
      <c r="C476" s="4" t="s">
        <v>48</v>
      </c>
      <c r="D476" s="4">
        <v>2011</v>
      </c>
      <c r="E476" s="8">
        <f>COUNTIF(F476:L476,"&gt;0")</f>
        <v>3</v>
      </c>
      <c r="F476" s="32">
        <f>IF(ISERROR(VLOOKUP($B476&amp;$N476,'1 этап'!$A$13:$I$512,8,FALSE)),0,VLOOKUP($B476&amp;$N476,'1 этап'!$A$13:$I$512,8,FALSE))</f>
        <v>0.01</v>
      </c>
      <c r="G476" s="32">
        <f>IF(ISERROR(VLOOKUP($B476&amp;$N476,'2 этап'!$A$13:$I$512,8,FALSE)),0,VLOOKUP($B476&amp;$N476,'2 этап'!$A$13:$I$512,8,FALSE))</f>
        <v>0</v>
      </c>
      <c r="H476" s="32">
        <f>IF(ISERROR(VLOOKUP($B476&amp;$N476,'3 этап'!$A$13:$I$512,8,FALSE)),0,VLOOKUP($B476&amp;$N476,'3 этап'!$A$13:$I$512,8,FALSE))</f>
        <v>0</v>
      </c>
      <c r="I476" s="32">
        <f>IF(ISERROR(VLOOKUP($B476&amp;$N476,'4 этап'!$A$13:$I$512,8,FALSE)),0,VLOOKUP($B476&amp;$N476,'4 этап'!$A$13:$I$512,8,FALSE))</f>
        <v>0</v>
      </c>
      <c r="J476" s="32">
        <f>IF(ISERROR(VLOOKUP($B476&amp;$N476,'5 этап'!$A$13:$I$512,8,FALSE)),0,VLOOKUP($B476&amp;$N476,'5 этап'!$A$13:$I$512,8,FALSE))</f>
        <v>1</v>
      </c>
      <c r="K476" s="32">
        <f>IF(ISERROR(VLOOKUP($B476&amp;$N476,'6 этап'!$A$13:$I$512,8,FALSE)),0,VLOOKUP($B476&amp;$N476,'6 этап'!$A$13:$I$512,8,FALSE))</f>
        <v>117</v>
      </c>
      <c r="L476" s="32">
        <f>IF(ISERROR(VLOOKUP($B476&amp;$N476,'7 этап'!$A$13:$I$466,8,FALSE)),0,VLOOKUP($B476&amp;$N476,'7 этап'!$A$13:$I$466,8,FALSE))</f>
        <v>0</v>
      </c>
      <c r="M476" s="12">
        <f>LARGE(F476:K476,1)+LARGE(F476:K476,2)+LARGE(F476:K476,3)+LARGE(F476:K476,4)+L476</f>
        <v>118.01</v>
      </c>
      <c r="N476" s="14" t="s">
        <v>971</v>
      </c>
    </row>
    <row r="477" spans="1:14" x14ac:dyDescent="0.3">
      <c r="A477" s="35">
        <v>79</v>
      </c>
      <c r="B477" s="4" t="s">
        <v>308</v>
      </c>
      <c r="C477" s="4" t="s">
        <v>33</v>
      </c>
      <c r="D477" s="4">
        <v>2010</v>
      </c>
      <c r="E477" s="8">
        <f>COUNTIF(F477:L477,"&gt;0")</f>
        <v>1</v>
      </c>
      <c r="F477" s="32">
        <f>IF(ISERROR(VLOOKUP($B477&amp;$N477,'1 этап'!$A$13:$I$512,8,FALSE)),0,VLOOKUP($B477&amp;$N477,'1 этап'!$A$13:$I$512,8,FALSE))</f>
        <v>0</v>
      </c>
      <c r="G477" s="32">
        <f>IF(ISERROR(VLOOKUP($B477&amp;$N477,'2 этап'!$A$13:$I$512,8,FALSE)),0,VLOOKUP($B477&amp;$N477,'2 этап'!$A$13:$I$512,8,FALSE))</f>
        <v>0</v>
      </c>
      <c r="H477" s="32">
        <f>IF(ISERROR(VLOOKUP($B477&amp;$N477,'3 этап'!$A$13:$I$512,8,FALSE)),0,VLOOKUP($B477&amp;$N477,'3 этап'!$A$13:$I$512,8,FALSE))</f>
        <v>0</v>
      </c>
      <c r="I477" s="32">
        <f>IF(ISERROR(VLOOKUP($B477&amp;$N477,'4 этап'!$A$13:$I$512,8,FALSE)),0,VLOOKUP($B477&amp;$N477,'4 этап'!$A$13:$I$512,8,FALSE))</f>
        <v>0</v>
      </c>
      <c r="J477" s="32">
        <f>IF(ISERROR(VLOOKUP($B477&amp;$N477,'5 этап'!$A$13:$I$512,8,FALSE)),0,VLOOKUP($B477&amp;$N477,'5 этап'!$A$13:$I$512,8,FALSE))</f>
        <v>113</v>
      </c>
      <c r="K477" s="32">
        <f>IF(ISERROR(VLOOKUP($B477&amp;$N477,'6 этап'!$A$13:$I$512,8,FALSE)),0,VLOOKUP($B477&amp;$N477,'6 этап'!$A$13:$I$512,8,FALSE))</f>
        <v>0</v>
      </c>
      <c r="L477" s="32">
        <f>IF(ISERROR(VLOOKUP($B477&amp;$N477,'7 этап'!$A$13:$I$466,8,FALSE)),0,VLOOKUP($B477&amp;$N477,'7 этап'!$A$13:$I$466,8,FALSE))</f>
        <v>0</v>
      </c>
      <c r="M477" s="12">
        <f>LARGE(F477:K477,1)+LARGE(F477:K477,2)+LARGE(F477:K477,3)+LARGE(F477:K477,4)+L477</f>
        <v>113</v>
      </c>
      <c r="N477" s="14" t="s">
        <v>971</v>
      </c>
    </row>
    <row r="478" spans="1:14" x14ac:dyDescent="0.3">
      <c r="A478" s="35">
        <v>80</v>
      </c>
      <c r="B478" s="4" t="s">
        <v>255</v>
      </c>
      <c r="C478" s="4" t="s">
        <v>48</v>
      </c>
      <c r="D478" s="4">
        <v>2010</v>
      </c>
      <c r="E478" s="8">
        <f>COUNTIF(F478:L478,"&gt;0")</f>
        <v>2</v>
      </c>
      <c r="F478" s="32">
        <f>IF(ISERROR(VLOOKUP($B478&amp;$N478,'1 этап'!$A$13:$I$512,8,FALSE)),0,VLOOKUP($B478&amp;$N478,'1 этап'!$A$13:$I$512,8,FALSE))</f>
        <v>1</v>
      </c>
      <c r="G478" s="32">
        <f>IF(ISERROR(VLOOKUP($B478&amp;$N478,'2 этап'!$A$13:$I$512,8,FALSE)),0,VLOOKUP($B478&amp;$N478,'2 этап'!$A$13:$I$512,8,FALSE))</f>
        <v>110.5</v>
      </c>
      <c r="H478" s="32">
        <f>IF(ISERROR(VLOOKUP($B478&amp;$N478,'3 этап'!$A$13:$I$512,8,FALSE)),0,VLOOKUP($B478&amp;$N478,'3 этап'!$A$13:$I$512,8,FALSE))</f>
        <v>0</v>
      </c>
      <c r="I478" s="32">
        <f>IF(ISERROR(VLOOKUP($B478&amp;$N478,'4 этап'!$A$13:$I$512,8,FALSE)),0,VLOOKUP($B478&amp;$N478,'4 этап'!$A$13:$I$512,8,FALSE))</f>
        <v>0</v>
      </c>
      <c r="J478" s="32">
        <f>IF(ISERROR(VLOOKUP($B478&amp;$N478,'5 этап'!$A$13:$I$512,8,FALSE)),0,VLOOKUP($B478&amp;$N478,'5 этап'!$A$13:$I$512,8,FALSE))</f>
        <v>0</v>
      </c>
      <c r="K478" s="32">
        <f>IF(ISERROR(VLOOKUP($B478&amp;$N478,'6 этап'!$A$13:$I$512,8,FALSE)),0,VLOOKUP($B478&amp;$N478,'6 этап'!$A$13:$I$512,8,FALSE))</f>
        <v>0</v>
      </c>
      <c r="L478" s="32">
        <f>IF(ISERROR(VLOOKUP($B478&amp;$N478,'7 этап'!$A$13:$I$466,8,FALSE)),0,VLOOKUP($B478&amp;$N478,'7 этап'!$A$13:$I$466,8,FALSE))</f>
        <v>0</v>
      </c>
      <c r="M478" s="12">
        <f>LARGE(F478:K478,1)+LARGE(F478:K478,2)+LARGE(F478:K478,3)+LARGE(F478:K478,4)+L478</f>
        <v>111.5</v>
      </c>
      <c r="N478" s="14" t="s">
        <v>971</v>
      </c>
    </row>
    <row r="479" spans="1:14" x14ac:dyDescent="0.3">
      <c r="A479" s="35">
        <v>67</v>
      </c>
      <c r="B479" s="4" t="s">
        <v>755</v>
      </c>
      <c r="C479" s="4" t="s">
        <v>35</v>
      </c>
      <c r="D479" s="4">
        <v>2011</v>
      </c>
      <c r="E479" s="8">
        <f>COUNTIF(F479:L479,"&gt;0")</f>
        <v>2</v>
      </c>
      <c r="F479" s="32">
        <f>IF(ISERROR(VLOOKUP($B479&amp;$N479,'1 этап'!$A$13:$I$512,8,FALSE)),0,VLOOKUP($B479&amp;$N479,'1 этап'!$A$13:$I$512,8,FALSE))</f>
        <v>0</v>
      </c>
      <c r="G479" s="32">
        <f>IF(ISERROR(VLOOKUP($B479&amp;$N479,'2 этап'!$A$13:$I$512,8,FALSE)),0,VLOOKUP($B479&amp;$N479,'2 этап'!$A$13:$I$512,8,FALSE))</f>
        <v>0</v>
      </c>
      <c r="H479" s="32">
        <f>IF(ISERROR(VLOOKUP($B479&amp;$N479,'3 этап'!$A$13:$I$512,8,FALSE)),0,VLOOKUP($B479&amp;$N479,'3 этап'!$A$13:$I$512,8,FALSE))</f>
        <v>0</v>
      </c>
      <c r="I479" s="32">
        <f>IF(ISERROR(VLOOKUP($B479&amp;$N479,'4 этап'!$A$13:$I$512,8,FALSE)),0,VLOOKUP($B479&amp;$N479,'4 этап'!$A$13:$I$512,8,FALSE))</f>
        <v>1</v>
      </c>
      <c r="J479" s="32">
        <f>IF(ISERROR(VLOOKUP($B479&amp;$N479,'5 этап'!$A$13:$I$512,8,FALSE)),0,VLOOKUP($B479&amp;$N479,'5 этап'!$A$13:$I$512,8,FALSE))</f>
        <v>104.2</v>
      </c>
      <c r="K479" s="32">
        <f>IF(ISERROR(VLOOKUP($B479&amp;$N479,'6 этап'!$A$13:$I$512,8,FALSE)),0,VLOOKUP($B479&amp;$N479,'6 этап'!$A$13:$I$512,8,FALSE))</f>
        <v>0</v>
      </c>
      <c r="L479" s="32">
        <f>IF(ISERROR(VLOOKUP($B479&amp;$N479,'7 этап'!$A$13:$I$466,8,FALSE)),0,VLOOKUP($B479&amp;$N479,'7 этап'!$A$13:$I$466,8,FALSE))</f>
        <v>0</v>
      </c>
      <c r="M479" s="12">
        <f>LARGE(F479:K479,1)+LARGE(F479:K479,2)+LARGE(F479:K479,3)+LARGE(F479:K479,4)+L479</f>
        <v>105.2</v>
      </c>
      <c r="N479" s="14" t="s">
        <v>971</v>
      </c>
    </row>
    <row r="480" spans="1:14" x14ac:dyDescent="0.3">
      <c r="A480" s="35">
        <v>81</v>
      </c>
      <c r="B480" s="4" t="s">
        <v>515</v>
      </c>
      <c r="C480" s="4" t="s">
        <v>37</v>
      </c>
      <c r="D480" s="4">
        <v>2012</v>
      </c>
      <c r="E480" s="8">
        <f>COUNTIF(F480:L480,"&gt;0")</f>
        <v>1</v>
      </c>
      <c r="F480" s="32">
        <f>IF(ISERROR(VLOOKUP($B480&amp;$N480,'1 этап'!$A$13:$I$512,8,FALSE)),0,VLOOKUP($B480&amp;$N480,'1 этап'!$A$13:$I$512,8,FALSE))</f>
        <v>104.7</v>
      </c>
      <c r="G480" s="32">
        <f>IF(ISERROR(VLOOKUP($B480&amp;$N480,'2 этап'!$A$13:$I$512,8,FALSE)),0,VLOOKUP($B480&amp;$N480,'2 этап'!$A$13:$I$512,8,FALSE))</f>
        <v>0</v>
      </c>
      <c r="H480" s="32">
        <f>IF(ISERROR(VLOOKUP($B480&amp;$N480,'3 этап'!$A$13:$I$512,8,FALSE)),0,VLOOKUP($B480&amp;$N480,'3 этап'!$A$13:$I$512,8,FALSE))</f>
        <v>0</v>
      </c>
      <c r="I480" s="32">
        <f>IF(ISERROR(VLOOKUP($B480&amp;$N480,'4 этап'!$A$13:$I$512,8,FALSE)),0,VLOOKUP($B480&amp;$N480,'4 этап'!$A$13:$I$512,8,FALSE))</f>
        <v>0</v>
      </c>
      <c r="J480" s="32">
        <f>IF(ISERROR(VLOOKUP($B480&amp;$N480,'5 этап'!$A$13:$I$512,8,FALSE)),0,VLOOKUP($B480&amp;$N480,'5 этап'!$A$13:$I$512,8,FALSE))</f>
        <v>0</v>
      </c>
      <c r="K480" s="32">
        <f>IF(ISERROR(VLOOKUP($B480&amp;$N480,'6 этап'!$A$13:$I$512,8,FALSE)),0,VLOOKUP($B480&amp;$N480,'6 этап'!$A$13:$I$512,8,FALSE))</f>
        <v>0</v>
      </c>
      <c r="L480" s="32">
        <f>IF(ISERROR(VLOOKUP($B480&amp;$N480,'7 этап'!$A$13:$I$466,8,FALSE)),0,VLOOKUP($B480&amp;$N480,'7 этап'!$A$13:$I$466,8,FALSE))</f>
        <v>0</v>
      </c>
      <c r="M480" s="12">
        <f>LARGE(F480:K480,1)+LARGE(F480:K480,2)+LARGE(F480:K480,3)+LARGE(F480:K480,4)+L480</f>
        <v>104.7</v>
      </c>
      <c r="N480" s="14" t="s">
        <v>971</v>
      </c>
    </row>
    <row r="481" spans="1:14" x14ac:dyDescent="0.3">
      <c r="A481" s="35">
        <v>82</v>
      </c>
      <c r="B481" s="4" t="s">
        <v>257</v>
      </c>
      <c r="C481" s="4" t="s">
        <v>39</v>
      </c>
      <c r="D481" s="4">
        <v>2010</v>
      </c>
      <c r="E481" s="8">
        <f>COUNTIF(F481:L481,"&gt;0")</f>
        <v>3</v>
      </c>
      <c r="F481" s="32">
        <f>IF(ISERROR(VLOOKUP($B481&amp;$N481,'1 этап'!$A$13:$I$512,8,FALSE)),0,VLOOKUP($B481&amp;$N481,'1 этап'!$A$13:$I$512,8,FALSE))</f>
        <v>1</v>
      </c>
      <c r="G481" s="32">
        <f>IF(ISERROR(VLOOKUP($B481&amp;$N481,'2 этап'!$A$13:$I$512,8,FALSE)),0,VLOOKUP($B481&amp;$N481,'2 этап'!$A$13:$I$512,8,FALSE))</f>
        <v>100.4</v>
      </c>
      <c r="H481" s="32">
        <f>IF(ISERROR(VLOOKUP($B481&amp;$N481,'3 этап'!$A$13:$I$512,8,FALSE)),0,VLOOKUP($B481&amp;$N481,'3 этап'!$A$13:$I$512,8,FALSE))</f>
        <v>0</v>
      </c>
      <c r="I481" s="32">
        <f>IF(ISERROR(VLOOKUP($B481&amp;$N481,'4 этап'!$A$13:$I$512,8,FALSE)),0,VLOOKUP($B481&amp;$N481,'4 этап'!$A$13:$I$512,8,FALSE))</f>
        <v>0</v>
      </c>
      <c r="J481" s="32">
        <f>IF(ISERROR(VLOOKUP($B481&amp;$N481,'5 этап'!$A$13:$I$512,8,FALSE)),0,VLOOKUP($B481&amp;$N481,'5 этап'!$A$13:$I$512,8,FALSE))</f>
        <v>1</v>
      </c>
      <c r="K481" s="32">
        <f>IF(ISERROR(VLOOKUP($B481&amp;$N481,'6 этап'!$A$13:$I$512,8,FALSE)),0,VLOOKUP($B481&amp;$N481,'6 этап'!$A$13:$I$512,8,FALSE))</f>
        <v>0</v>
      </c>
      <c r="L481" s="32">
        <f>IF(ISERROR(VLOOKUP($B481&amp;$N481,'7 этап'!$A$13:$I$466,8,FALSE)),0,VLOOKUP($B481&amp;$N481,'7 этап'!$A$13:$I$466,8,FALSE))</f>
        <v>0</v>
      </c>
      <c r="M481" s="12">
        <f>LARGE(F481:K481,1)+LARGE(F481:K481,2)+LARGE(F481:K481,3)+LARGE(F481:K481,4)+L481</f>
        <v>102.4</v>
      </c>
      <c r="N481" s="14" t="s">
        <v>971</v>
      </c>
    </row>
    <row r="482" spans="1:14" x14ac:dyDescent="0.3">
      <c r="A482" s="35">
        <v>83</v>
      </c>
      <c r="B482" s="4" t="s">
        <v>262</v>
      </c>
      <c r="C482" s="4" t="s">
        <v>48</v>
      </c>
      <c r="D482" s="4">
        <v>2011</v>
      </c>
      <c r="E482" s="8">
        <f>COUNTIF(F482:L482,"&gt;0")</f>
        <v>3</v>
      </c>
      <c r="F482" s="32">
        <f>IF(ISERROR(VLOOKUP($B482&amp;$N482,'1 этап'!$A$13:$I$512,8,FALSE)),0,VLOOKUP($B482&amp;$N482,'1 этап'!$A$13:$I$512,8,FALSE))</f>
        <v>1</v>
      </c>
      <c r="G482" s="32">
        <f>IF(ISERROR(VLOOKUP($B482&amp;$N482,'2 этап'!$A$13:$I$512,8,FALSE)),0,VLOOKUP($B482&amp;$N482,'2 этап'!$A$13:$I$512,8,FALSE))</f>
        <v>55</v>
      </c>
      <c r="H482" s="32">
        <f>IF(ISERROR(VLOOKUP($B482&amp;$N482,'3 этап'!$A$13:$I$512,8,FALSE)),0,VLOOKUP($B482&amp;$N482,'3 этап'!$A$13:$I$512,8,FALSE))</f>
        <v>41.8</v>
      </c>
      <c r="I482" s="32">
        <f>IF(ISERROR(VLOOKUP($B482&amp;$N482,'4 этап'!$A$13:$I$512,8,FALSE)),0,VLOOKUP($B482&amp;$N482,'4 этап'!$A$13:$I$512,8,FALSE))</f>
        <v>0</v>
      </c>
      <c r="J482" s="32">
        <f>IF(ISERROR(VLOOKUP($B482&amp;$N482,'5 этап'!$A$13:$I$512,8,FALSE)),0,VLOOKUP($B482&amp;$N482,'5 этап'!$A$13:$I$512,8,FALSE))</f>
        <v>0</v>
      </c>
      <c r="K482" s="32">
        <f>IF(ISERROR(VLOOKUP($B482&amp;$N482,'6 этап'!$A$13:$I$512,8,FALSE)),0,VLOOKUP($B482&amp;$N482,'6 этап'!$A$13:$I$512,8,FALSE))</f>
        <v>0</v>
      </c>
      <c r="L482" s="32">
        <f>IF(ISERROR(VLOOKUP($B482&amp;$N482,'7 этап'!$A$13:$I$466,8,FALSE)),0,VLOOKUP($B482&amp;$N482,'7 этап'!$A$13:$I$466,8,FALSE))</f>
        <v>0</v>
      </c>
      <c r="M482" s="12">
        <f>LARGE(F482:K482,1)+LARGE(F482:K482,2)+LARGE(F482:K482,3)+LARGE(F482:K482,4)+L482</f>
        <v>97.8</v>
      </c>
      <c r="N482" s="14" t="s">
        <v>971</v>
      </c>
    </row>
    <row r="483" spans="1:14" x14ac:dyDescent="0.3">
      <c r="A483" s="35">
        <v>84</v>
      </c>
      <c r="B483" s="4" t="s">
        <v>260</v>
      </c>
      <c r="C483" s="4" t="s">
        <v>44</v>
      </c>
      <c r="D483" s="4">
        <v>2011</v>
      </c>
      <c r="E483" s="8">
        <f>COUNTIF(F483:L483,"&gt;0")</f>
        <v>1</v>
      </c>
      <c r="F483" s="32">
        <f>IF(ISERROR(VLOOKUP($B483&amp;$N483,'1 этап'!$A$13:$I$512,8,FALSE)),0,VLOOKUP($B483&amp;$N483,'1 этап'!$A$13:$I$512,8,FALSE))</f>
        <v>0</v>
      </c>
      <c r="G483" s="32">
        <f>IF(ISERROR(VLOOKUP($B483&amp;$N483,'2 этап'!$A$13:$I$512,8,FALSE)),0,VLOOKUP($B483&amp;$N483,'2 этап'!$A$13:$I$512,8,FALSE))</f>
        <v>88.1</v>
      </c>
      <c r="H483" s="32">
        <f>IF(ISERROR(VLOOKUP($B483&amp;$N483,'3 этап'!$A$13:$I$512,8,FALSE)),0,VLOOKUP($B483&amp;$N483,'3 этап'!$A$13:$I$512,8,FALSE))</f>
        <v>0</v>
      </c>
      <c r="I483" s="32">
        <f>IF(ISERROR(VLOOKUP($B483&amp;$N483,'4 этап'!$A$13:$I$512,8,FALSE)),0,VLOOKUP($B483&amp;$N483,'4 этап'!$A$13:$I$512,8,FALSE))</f>
        <v>0</v>
      </c>
      <c r="J483" s="32">
        <f>IF(ISERROR(VLOOKUP($B483&amp;$N483,'5 этап'!$A$13:$I$512,8,FALSE)),0,VLOOKUP($B483&amp;$N483,'5 этап'!$A$13:$I$512,8,FALSE))</f>
        <v>0</v>
      </c>
      <c r="K483" s="32">
        <f>IF(ISERROR(VLOOKUP($B483&amp;$N483,'6 этап'!$A$13:$I$512,8,FALSE)),0,VLOOKUP($B483&amp;$N483,'6 этап'!$A$13:$I$512,8,FALSE))</f>
        <v>0</v>
      </c>
      <c r="L483" s="32">
        <f>IF(ISERROR(VLOOKUP($B483&amp;$N483,'7 этап'!$A$13:$I$466,8,FALSE)),0,VLOOKUP($B483&amp;$N483,'7 этап'!$A$13:$I$466,8,FALSE))</f>
        <v>0</v>
      </c>
      <c r="M483" s="12">
        <f>LARGE(F483:K483,1)+LARGE(F483:K483,2)+LARGE(F483:K483,3)+LARGE(F483:K483,4)+L483</f>
        <v>88.1</v>
      </c>
      <c r="N483" s="14" t="s">
        <v>971</v>
      </c>
    </row>
    <row r="484" spans="1:14" x14ac:dyDescent="0.3">
      <c r="A484" s="35">
        <v>85</v>
      </c>
      <c r="B484" s="4" t="s">
        <v>688</v>
      </c>
      <c r="C484" s="4" t="s">
        <v>98</v>
      </c>
      <c r="D484" s="4">
        <v>2011</v>
      </c>
      <c r="E484" s="8">
        <f>COUNTIF(F484:L484,"&gt;0")</f>
        <v>1</v>
      </c>
      <c r="F484" s="32">
        <f>IF(ISERROR(VLOOKUP($B484&amp;$N484,'1 этап'!$A$13:$I$512,8,FALSE)),0,VLOOKUP($B484&amp;$N484,'1 этап'!$A$13:$I$512,8,FALSE))</f>
        <v>0</v>
      </c>
      <c r="G484" s="32">
        <f>IF(ISERROR(VLOOKUP($B484&amp;$N484,'2 этап'!$A$13:$I$512,8,FALSE)),0,VLOOKUP($B484&amp;$N484,'2 этап'!$A$13:$I$512,8,FALSE))</f>
        <v>0</v>
      </c>
      <c r="H484" s="32">
        <f>IF(ISERROR(VLOOKUP($B484&amp;$N484,'3 этап'!$A$13:$I$512,8,FALSE)),0,VLOOKUP($B484&amp;$N484,'3 этап'!$A$13:$I$512,8,FALSE))</f>
        <v>81.900000000000006</v>
      </c>
      <c r="I484" s="32">
        <f>IF(ISERROR(VLOOKUP($B484&amp;$N484,'4 этап'!$A$13:$I$512,8,FALSE)),0,VLOOKUP($B484&amp;$N484,'4 этап'!$A$13:$I$512,8,FALSE))</f>
        <v>0</v>
      </c>
      <c r="J484" s="32">
        <f>IF(ISERROR(VLOOKUP($B484&amp;$N484,'5 этап'!$A$13:$I$512,8,FALSE)),0,VLOOKUP($B484&amp;$N484,'5 этап'!$A$13:$I$512,8,FALSE))</f>
        <v>0</v>
      </c>
      <c r="K484" s="32">
        <f>IF(ISERROR(VLOOKUP($B484&amp;$N484,'6 этап'!$A$13:$I$512,8,FALSE)),0,VLOOKUP($B484&amp;$N484,'6 этап'!$A$13:$I$512,8,FALSE))</f>
        <v>0</v>
      </c>
      <c r="L484" s="32">
        <f>IF(ISERROR(VLOOKUP($B484&amp;$N484,'7 этап'!$A$13:$I$466,8,FALSE)),0,VLOOKUP($B484&amp;$N484,'7 этап'!$A$13:$I$466,8,FALSE))</f>
        <v>0</v>
      </c>
      <c r="M484" s="12">
        <f>LARGE(F484:K484,1)+LARGE(F484:K484,2)+LARGE(F484:K484,3)+LARGE(F484:K484,4)+L484</f>
        <v>81.900000000000006</v>
      </c>
      <c r="N484" s="14" t="s">
        <v>971</v>
      </c>
    </row>
    <row r="485" spans="1:14" x14ac:dyDescent="0.3">
      <c r="A485" s="35">
        <v>86</v>
      </c>
      <c r="B485" s="4" t="s">
        <v>210</v>
      </c>
      <c r="C485" s="4" t="s">
        <v>149</v>
      </c>
      <c r="D485" s="4">
        <v>2013</v>
      </c>
      <c r="E485" s="8">
        <f>COUNTIF(F485:L485,"&gt;0")</f>
        <v>1</v>
      </c>
      <c r="F485" s="32">
        <f>IF(ISERROR(VLOOKUP($B485&amp;$N485,'1 этап'!$A$13:$I$512,8,FALSE)),0,VLOOKUP($B485&amp;$N485,'1 этап'!$A$13:$I$512,8,FALSE))</f>
        <v>0</v>
      </c>
      <c r="G485" s="32">
        <f>IF(ISERROR(VLOOKUP($B485&amp;$N485,'2 этап'!$A$13:$I$512,8,FALSE)),0,VLOOKUP($B485&amp;$N485,'2 этап'!$A$13:$I$512,8,FALSE))</f>
        <v>0</v>
      </c>
      <c r="H485" s="32">
        <f>IF(ISERROR(VLOOKUP($B485&amp;$N485,'3 этап'!$A$13:$I$512,8,FALSE)),0,VLOOKUP($B485&amp;$N485,'3 этап'!$A$13:$I$512,8,FALSE))</f>
        <v>0</v>
      </c>
      <c r="I485" s="32">
        <f>IF(ISERROR(VLOOKUP($B485&amp;$N485,'4 этап'!$A$13:$I$512,8,FALSE)),0,VLOOKUP($B485&amp;$N485,'4 этап'!$A$13:$I$512,8,FALSE))</f>
        <v>0</v>
      </c>
      <c r="J485" s="32">
        <f>IF(ISERROR(VLOOKUP($B485&amp;$N485,'5 этап'!$A$13:$I$512,8,FALSE)),0,VLOOKUP($B485&amp;$N485,'5 этап'!$A$13:$I$512,8,FALSE))</f>
        <v>0</v>
      </c>
      <c r="K485" s="32">
        <f>IF(ISERROR(VLOOKUP($B485&amp;$N485,'6 этап'!$A$13:$I$512,8,FALSE)),0,VLOOKUP($B485&amp;$N485,'6 этап'!$A$13:$I$512,8,FALSE))</f>
        <v>81.3</v>
      </c>
      <c r="L485" s="32">
        <f>IF(ISERROR(VLOOKUP($B485&amp;$N485,'7 этап'!$A$13:$I$466,8,FALSE)),0,VLOOKUP($B485&amp;$N485,'7 этап'!$A$13:$I$466,8,FALSE))</f>
        <v>0</v>
      </c>
      <c r="M485" s="12">
        <f>LARGE(F485:K485,1)+LARGE(F485:K485,2)+LARGE(F485:K485,3)+LARGE(F485:K485,4)+L485</f>
        <v>81.3</v>
      </c>
      <c r="N485" s="14" t="s">
        <v>971</v>
      </c>
    </row>
    <row r="486" spans="1:14" x14ac:dyDescent="0.3">
      <c r="A486" s="35">
        <v>88</v>
      </c>
      <c r="B486" s="4" t="s">
        <v>265</v>
      </c>
      <c r="C486" s="4" t="s">
        <v>48</v>
      </c>
      <c r="D486" s="4">
        <v>2010</v>
      </c>
      <c r="E486" s="8">
        <f>COUNTIF(F486:L486,"&gt;0")</f>
        <v>4</v>
      </c>
      <c r="F486" s="32">
        <f>IF(ISERROR(VLOOKUP($B486&amp;$N486,'1 этап'!$A$13:$I$512,8,FALSE)),0,VLOOKUP($B486&amp;$N486,'1 этап'!$A$13:$I$512,8,FALSE))</f>
        <v>0.01</v>
      </c>
      <c r="G486" s="32">
        <f>IF(ISERROR(VLOOKUP($B486&amp;$N486,'2 этап'!$A$13:$I$512,8,FALSE)),0,VLOOKUP($B486&amp;$N486,'2 этап'!$A$13:$I$512,8,FALSE))</f>
        <v>1</v>
      </c>
      <c r="H486" s="32">
        <f>IF(ISERROR(VLOOKUP($B486&amp;$N486,'3 этап'!$A$13:$I$512,8,FALSE)),0,VLOOKUP($B486&amp;$N486,'3 этап'!$A$13:$I$512,8,FALSE))</f>
        <v>56.5</v>
      </c>
      <c r="I486" s="32">
        <f>IF(ISERROR(VLOOKUP($B486&amp;$N486,'4 этап'!$A$13:$I$512,8,FALSE)),0,VLOOKUP($B486&amp;$N486,'4 этап'!$A$13:$I$512,8,FALSE))</f>
        <v>1</v>
      </c>
      <c r="J486" s="32">
        <f>IF(ISERROR(VLOOKUP($B486&amp;$N486,'5 этап'!$A$13:$I$512,8,FALSE)),0,VLOOKUP($B486&amp;$N486,'5 этап'!$A$13:$I$512,8,FALSE))</f>
        <v>0</v>
      </c>
      <c r="K486" s="32">
        <f>IF(ISERROR(VLOOKUP($B486&amp;$N486,'6 этап'!$A$13:$I$512,8,FALSE)),0,VLOOKUP($B486&amp;$N486,'6 этап'!$A$13:$I$512,8,FALSE))</f>
        <v>0</v>
      </c>
      <c r="L486" s="32">
        <f>IF(ISERROR(VLOOKUP($B486&amp;$N486,'7 этап'!$A$13:$I$466,8,FALSE)),0,VLOOKUP($B486&amp;$N486,'7 этап'!$A$13:$I$466,8,FALSE))</f>
        <v>0</v>
      </c>
      <c r="M486" s="12">
        <f>LARGE(F486:K486,1)+LARGE(F486:K486,2)+LARGE(F486:K486,3)+LARGE(F486:K486,4)+L486</f>
        <v>58.51</v>
      </c>
      <c r="N486" s="14" t="s">
        <v>971</v>
      </c>
    </row>
    <row r="487" spans="1:14" x14ac:dyDescent="0.3">
      <c r="A487" s="35">
        <v>89</v>
      </c>
      <c r="B487" s="4" t="s">
        <v>269</v>
      </c>
      <c r="C487" s="4" t="s">
        <v>83</v>
      </c>
      <c r="D487" s="4">
        <v>2011</v>
      </c>
      <c r="E487" s="8">
        <f>COUNTIF(F487:L487,"&gt;0")</f>
        <v>3</v>
      </c>
      <c r="F487" s="32">
        <f>IF(ISERROR(VLOOKUP($B487&amp;$N487,'1 этап'!$A$13:$I$512,8,FALSE)),0,VLOOKUP($B487&amp;$N487,'1 этап'!$A$13:$I$512,8,FALSE))</f>
        <v>0</v>
      </c>
      <c r="G487" s="32">
        <f>IF(ISERROR(VLOOKUP($B487&amp;$N487,'2 этап'!$A$13:$I$512,8,FALSE)),0,VLOOKUP($B487&amp;$N487,'2 этап'!$A$13:$I$512,8,FALSE))</f>
        <v>0.01</v>
      </c>
      <c r="H487" s="32">
        <f>IF(ISERROR(VLOOKUP($B487&amp;$N487,'3 этап'!$A$13:$I$512,8,FALSE)),0,VLOOKUP($B487&amp;$N487,'3 этап'!$A$13:$I$512,8,FALSE))</f>
        <v>47.8</v>
      </c>
      <c r="I487" s="32">
        <f>IF(ISERROR(VLOOKUP($B487&amp;$N487,'4 этап'!$A$13:$I$512,8,FALSE)),0,VLOOKUP($B487&amp;$N487,'4 этап'!$A$13:$I$512,8,FALSE))</f>
        <v>0.01</v>
      </c>
      <c r="J487" s="32">
        <f>IF(ISERROR(VLOOKUP($B487&amp;$N487,'5 этап'!$A$13:$I$512,8,FALSE)),0,VLOOKUP($B487&amp;$N487,'5 этап'!$A$13:$I$512,8,FALSE))</f>
        <v>0</v>
      </c>
      <c r="K487" s="32">
        <f>IF(ISERROR(VLOOKUP($B487&amp;$N487,'6 этап'!$A$13:$I$512,8,FALSE)),0,VLOOKUP($B487&amp;$N487,'6 этап'!$A$13:$I$512,8,FALSE))</f>
        <v>0</v>
      </c>
      <c r="L487" s="32">
        <f>IF(ISERROR(VLOOKUP($B487&amp;$N487,'7 этап'!$A$13:$I$466,8,FALSE)),0,VLOOKUP($B487&amp;$N487,'7 этап'!$A$13:$I$466,8,FALSE))</f>
        <v>0</v>
      </c>
      <c r="M487" s="12">
        <f>LARGE(F487:K487,1)+LARGE(F487:K487,2)+LARGE(F487:K487,3)+LARGE(F487:K487,4)+L487</f>
        <v>47.819999999999993</v>
      </c>
      <c r="N487" s="14" t="s">
        <v>971</v>
      </c>
    </row>
    <row r="488" spans="1:14" x14ac:dyDescent="0.3">
      <c r="A488" s="35">
        <v>90</v>
      </c>
      <c r="B488" s="4" t="s">
        <v>931</v>
      </c>
      <c r="C488" s="4" t="s">
        <v>46</v>
      </c>
      <c r="D488" s="4">
        <v>2011</v>
      </c>
      <c r="E488" s="8">
        <f>COUNTIF(F488:L488,"&gt;0")</f>
        <v>1</v>
      </c>
      <c r="F488" s="32">
        <f>IF(ISERROR(VLOOKUP($B488&amp;$N488,'1 этап'!$A$13:$I$512,8,FALSE)),0,VLOOKUP($B488&amp;$N488,'1 этап'!$A$13:$I$512,8,FALSE))</f>
        <v>0</v>
      </c>
      <c r="G488" s="32">
        <f>IF(ISERROR(VLOOKUP($B488&amp;$N488,'2 этап'!$A$13:$I$512,8,FALSE)),0,VLOOKUP($B488&amp;$N488,'2 этап'!$A$13:$I$512,8,FALSE))</f>
        <v>0</v>
      </c>
      <c r="H488" s="32">
        <f>IF(ISERROR(VLOOKUP($B488&amp;$N488,'3 этап'!$A$13:$I$512,8,FALSE)),0,VLOOKUP($B488&amp;$N488,'3 этап'!$A$13:$I$512,8,FALSE))</f>
        <v>0</v>
      </c>
      <c r="I488" s="32">
        <f>IF(ISERROR(VLOOKUP($B488&amp;$N488,'4 этап'!$A$13:$I$512,8,FALSE)),0,VLOOKUP($B488&amp;$N488,'4 этап'!$A$13:$I$512,8,FALSE))</f>
        <v>0</v>
      </c>
      <c r="J488" s="32">
        <f>IF(ISERROR(VLOOKUP($B488&amp;$N488,'5 этап'!$A$13:$I$512,8,FALSE)),0,VLOOKUP($B488&amp;$N488,'5 этап'!$A$13:$I$512,8,FALSE))</f>
        <v>0</v>
      </c>
      <c r="K488" s="32">
        <f>IF(ISERROR(VLOOKUP($B488&amp;$N488,'6 этап'!$A$13:$I$512,8,FALSE)),0,VLOOKUP($B488&amp;$N488,'6 этап'!$A$13:$I$512,8,FALSE))</f>
        <v>41</v>
      </c>
      <c r="L488" s="32">
        <f>IF(ISERROR(VLOOKUP($B488&amp;$N488,'7 этап'!$A$13:$I$466,8,FALSE)),0,VLOOKUP($B488&amp;$N488,'7 этап'!$A$13:$I$466,8,FALSE))</f>
        <v>0</v>
      </c>
      <c r="M488" s="12">
        <f>LARGE(F488:K488,1)+LARGE(F488:K488,2)+LARGE(F488:K488,3)+LARGE(F488:K488,4)+L488</f>
        <v>41</v>
      </c>
      <c r="N488" s="14" t="s">
        <v>971</v>
      </c>
    </row>
    <row r="489" spans="1:14" x14ac:dyDescent="0.3">
      <c r="A489" s="35">
        <v>91</v>
      </c>
      <c r="B489" s="4" t="s">
        <v>263</v>
      </c>
      <c r="C489" s="4" t="s">
        <v>149</v>
      </c>
      <c r="D489" s="4">
        <v>2011</v>
      </c>
      <c r="E489" s="8">
        <f>COUNTIF(F489:L489,"&gt;0")</f>
        <v>1</v>
      </c>
      <c r="F489" s="32">
        <f>IF(ISERROR(VLOOKUP($B489&amp;$N489,'1 этап'!$A$13:$I$512,8,FALSE)),0,VLOOKUP($B489&amp;$N489,'1 этап'!$A$13:$I$512,8,FALSE))</f>
        <v>0</v>
      </c>
      <c r="G489" s="32">
        <f>IF(ISERROR(VLOOKUP($B489&amp;$N489,'2 этап'!$A$13:$I$512,8,FALSE)),0,VLOOKUP($B489&amp;$N489,'2 этап'!$A$13:$I$512,8,FALSE))</f>
        <v>37.5</v>
      </c>
      <c r="H489" s="32">
        <f>IF(ISERROR(VLOOKUP($B489&amp;$N489,'3 этап'!$A$13:$I$512,8,FALSE)),0,VLOOKUP($B489&amp;$N489,'3 этап'!$A$13:$I$512,8,FALSE))</f>
        <v>0</v>
      </c>
      <c r="I489" s="32">
        <f>IF(ISERROR(VLOOKUP($B489&amp;$N489,'4 этап'!$A$13:$I$512,8,FALSE)),0,VLOOKUP($B489&amp;$N489,'4 этап'!$A$13:$I$512,8,FALSE))</f>
        <v>0</v>
      </c>
      <c r="J489" s="32">
        <f>IF(ISERROR(VLOOKUP($B489&amp;$N489,'5 этап'!$A$13:$I$512,8,FALSE)),0,VLOOKUP($B489&amp;$N489,'5 этап'!$A$13:$I$512,8,FALSE))</f>
        <v>0</v>
      </c>
      <c r="K489" s="32">
        <f>IF(ISERROR(VLOOKUP($B489&amp;$N489,'6 этап'!$A$13:$I$512,8,FALSE)),0,VLOOKUP($B489&amp;$N489,'6 этап'!$A$13:$I$512,8,FALSE))</f>
        <v>0</v>
      </c>
      <c r="L489" s="32">
        <f>IF(ISERROR(VLOOKUP($B489&amp;$N489,'7 этап'!$A$13:$I$466,8,FALSE)),0,VLOOKUP($B489&amp;$N489,'7 этап'!$A$13:$I$466,8,FALSE))</f>
        <v>0</v>
      </c>
      <c r="M489" s="12">
        <f>LARGE(F489:K489,1)+LARGE(F489:K489,2)+LARGE(F489:K489,3)+LARGE(F489:K489,4)+L489</f>
        <v>37.5</v>
      </c>
      <c r="N489" s="14" t="s">
        <v>971</v>
      </c>
    </row>
    <row r="490" spans="1:14" x14ac:dyDescent="0.3">
      <c r="A490" s="35">
        <v>92</v>
      </c>
      <c r="B490" s="4" t="s">
        <v>752</v>
      </c>
      <c r="C490" s="4" t="s">
        <v>33</v>
      </c>
      <c r="D490" s="4">
        <v>2011</v>
      </c>
      <c r="E490" s="8">
        <f>COUNTIF(F490:L490,"&gt;0")</f>
        <v>1</v>
      </c>
      <c r="F490" s="32">
        <f>IF(ISERROR(VLOOKUP($B490&amp;$N490,'1 этап'!$A$13:$I$512,8,FALSE)),0,VLOOKUP($B490&amp;$N490,'1 этап'!$A$13:$I$512,8,FALSE))</f>
        <v>0</v>
      </c>
      <c r="G490" s="32">
        <f>IF(ISERROR(VLOOKUP($B490&amp;$N490,'2 этап'!$A$13:$I$512,8,FALSE)),0,VLOOKUP($B490&amp;$N490,'2 этап'!$A$13:$I$512,8,FALSE))</f>
        <v>0</v>
      </c>
      <c r="H490" s="32">
        <f>IF(ISERROR(VLOOKUP($B490&amp;$N490,'3 этап'!$A$13:$I$512,8,FALSE)),0,VLOOKUP($B490&amp;$N490,'3 этап'!$A$13:$I$512,8,FALSE))</f>
        <v>0</v>
      </c>
      <c r="I490" s="32">
        <f>IF(ISERROR(VLOOKUP($B490&amp;$N490,'4 этап'!$A$13:$I$512,8,FALSE)),0,VLOOKUP($B490&amp;$N490,'4 этап'!$A$13:$I$512,8,FALSE))</f>
        <v>34.5</v>
      </c>
      <c r="J490" s="32">
        <f>IF(ISERROR(VLOOKUP($B490&amp;$N490,'5 этап'!$A$13:$I$512,8,FALSE)),0,VLOOKUP($B490&amp;$N490,'5 этап'!$A$13:$I$512,8,FALSE))</f>
        <v>0</v>
      </c>
      <c r="K490" s="32">
        <f>IF(ISERROR(VLOOKUP($B490&amp;$N490,'6 этап'!$A$13:$I$512,8,FALSE)),0,VLOOKUP($B490&amp;$N490,'6 этап'!$A$13:$I$512,8,FALSE))</f>
        <v>0</v>
      </c>
      <c r="L490" s="32">
        <f>IF(ISERROR(VLOOKUP($B490&amp;$N490,'7 этап'!$A$13:$I$466,8,FALSE)),0,VLOOKUP($B490&amp;$N490,'7 этап'!$A$13:$I$466,8,FALSE))</f>
        <v>0</v>
      </c>
      <c r="M490" s="12">
        <f>LARGE(F490:K490,1)+LARGE(F490:K490,2)+LARGE(F490:K490,3)+LARGE(F490:K490,4)+L490</f>
        <v>34.5</v>
      </c>
      <c r="N490" s="14" t="s">
        <v>971</v>
      </c>
    </row>
    <row r="491" spans="1:14" x14ac:dyDescent="0.3">
      <c r="A491" s="35">
        <v>93</v>
      </c>
      <c r="B491" s="4" t="s">
        <v>214</v>
      </c>
      <c r="C491" s="4" t="s">
        <v>787</v>
      </c>
      <c r="D491" s="4">
        <v>2011</v>
      </c>
      <c r="E491" s="8">
        <f>COUNTIF(F491:L491,"&gt;0")</f>
        <v>1</v>
      </c>
      <c r="F491" s="32">
        <f>IF(ISERROR(VLOOKUP($B491&amp;$N491,'1 этап'!$A$13:$I$512,8,FALSE)),0,VLOOKUP($B491&amp;$N491,'1 этап'!$A$13:$I$512,8,FALSE))</f>
        <v>0</v>
      </c>
      <c r="G491" s="32">
        <f>IF(ISERROR(VLOOKUP($B491&amp;$N491,'2 этап'!$A$13:$I$512,8,FALSE)),0,VLOOKUP($B491&amp;$N491,'2 этап'!$A$13:$I$512,8,FALSE))</f>
        <v>0</v>
      </c>
      <c r="H491" s="32">
        <f>IF(ISERROR(VLOOKUP($B491&amp;$N491,'3 этап'!$A$13:$I$512,8,FALSE)),0,VLOOKUP($B491&amp;$N491,'3 этап'!$A$13:$I$512,8,FALSE))</f>
        <v>0</v>
      </c>
      <c r="I491" s="32">
        <f>IF(ISERROR(VLOOKUP($B491&amp;$N491,'4 этап'!$A$13:$I$512,8,FALSE)),0,VLOOKUP($B491&amp;$N491,'4 этап'!$A$13:$I$512,8,FALSE))</f>
        <v>0</v>
      </c>
      <c r="J491" s="32">
        <f>IF(ISERROR(VLOOKUP($B491&amp;$N491,'5 этап'!$A$13:$I$512,8,FALSE)),0,VLOOKUP($B491&amp;$N491,'5 этап'!$A$13:$I$512,8,FALSE))</f>
        <v>27.7</v>
      </c>
      <c r="K491" s="32">
        <f>IF(ISERROR(VLOOKUP($B491&amp;$N491,'6 этап'!$A$13:$I$512,8,FALSE)),0,VLOOKUP($B491&amp;$N491,'6 этап'!$A$13:$I$512,8,FALSE))</f>
        <v>0</v>
      </c>
      <c r="L491" s="32">
        <f>IF(ISERROR(VLOOKUP($B491&amp;$N491,'7 этап'!$A$13:$I$466,8,FALSE)),0,VLOOKUP($B491&amp;$N491,'7 этап'!$A$13:$I$466,8,FALSE))</f>
        <v>0</v>
      </c>
      <c r="M491" s="12">
        <f>LARGE(F491:K491,1)+LARGE(F491:K491,2)+LARGE(F491:K491,3)+LARGE(F491:K491,4)+L491</f>
        <v>27.7</v>
      </c>
      <c r="N491" s="14" t="s">
        <v>971</v>
      </c>
    </row>
    <row r="492" spans="1:14" x14ac:dyDescent="0.3">
      <c r="A492" s="35">
        <v>94</v>
      </c>
      <c r="B492" s="4" t="s">
        <v>842</v>
      </c>
      <c r="C492" s="4" t="s">
        <v>211</v>
      </c>
      <c r="D492" s="4">
        <v>2011</v>
      </c>
      <c r="E492" s="8">
        <f>COUNTIF(F492:L492,"&gt;0")</f>
        <v>1</v>
      </c>
      <c r="F492" s="32">
        <f>IF(ISERROR(VLOOKUP($B492&amp;$N492,'1 этап'!$A$13:$I$512,8,FALSE)),0,VLOOKUP($B492&amp;$N492,'1 этап'!$A$13:$I$512,8,FALSE))</f>
        <v>0</v>
      </c>
      <c r="G492" s="32">
        <f>IF(ISERROR(VLOOKUP($B492&amp;$N492,'2 этап'!$A$13:$I$512,8,FALSE)),0,VLOOKUP($B492&amp;$N492,'2 этап'!$A$13:$I$512,8,FALSE))</f>
        <v>0</v>
      </c>
      <c r="H492" s="32">
        <f>IF(ISERROR(VLOOKUP($B492&amp;$N492,'3 этап'!$A$13:$I$512,8,FALSE)),0,VLOOKUP($B492&amp;$N492,'3 этап'!$A$13:$I$512,8,FALSE))</f>
        <v>0</v>
      </c>
      <c r="I492" s="32">
        <f>IF(ISERROR(VLOOKUP($B492&amp;$N492,'4 этап'!$A$13:$I$512,8,FALSE)),0,VLOOKUP($B492&amp;$N492,'4 этап'!$A$13:$I$512,8,FALSE))</f>
        <v>0</v>
      </c>
      <c r="J492" s="32">
        <f>IF(ISERROR(VLOOKUP($B492&amp;$N492,'5 этап'!$A$13:$I$512,8,FALSE)),0,VLOOKUP($B492&amp;$N492,'5 этап'!$A$13:$I$512,8,FALSE))</f>
        <v>27.5</v>
      </c>
      <c r="K492" s="32">
        <f>IF(ISERROR(VLOOKUP($B492&amp;$N492,'6 этап'!$A$13:$I$512,8,FALSE)),0,VLOOKUP($B492&amp;$N492,'6 этап'!$A$13:$I$512,8,FALSE))</f>
        <v>0</v>
      </c>
      <c r="L492" s="32">
        <f>IF(ISERROR(VLOOKUP($B492&amp;$N492,'7 этап'!$A$13:$I$466,8,FALSE)),0,VLOOKUP($B492&amp;$N492,'7 этап'!$A$13:$I$466,8,FALSE))</f>
        <v>0</v>
      </c>
      <c r="M492" s="12">
        <f>LARGE(F492:K492,1)+LARGE(F492:K492,2)+LARGE(F492:K492,3)+LARGE(F492:K492,4)+L492</f>
        <v>27.5</v>
      </c>
      <c r="N492" s="14" t="s">
        <v>971</v>
      </c>
    </row>
    <row r="493" spans="1:14" x14ac:dyDescent="0.3">
      <c r="A493" s="35">
        <v>95</v>
      </c>
      <c r="B493" s="4" t="s">
        <v>689</v>
      </c>
      <c r="C493" s="4" t="s">
        <v>46</v>
      </c>
      <c r="D493" s="4">
        <v>2010</v>
      </c>
      <c r="E493" s="8">
        <f>COUNTIF(F493:L493,"&gt;0")</f>
        <v>1</v>
      </c>
      <c r="F493" s="32">
        <f>IF(ISERROR(VLOOKUP($B493&amp;$N493,'1 этап'!$A$13:$I$512,8,FALSE)),0,VLOOKUP($B493&amp;$N493,'1 этап'!$A$13:$I$512,8,FALSE))</f>
        <v>0</v>
      </c>
      <c r="G493" s="32">
        <f>IF(ISERROR(VLOOKUP($B493&amp;$N493,'2 этап'!$A$13:$I$512,8,FALSE)),0,VLOOKUP($B493&amp;$N493,'2 этап'!$A$13:$I$512,8,FALSE))</f>
        <v>0</v>
      </c>
      <c r="H493" s="32">
        <f>IF(ISERROR(VLOOKUP($B493&amp;$N493,'3 этап'!$A$13:$I$512,8,FALSE)),0,VLOOKUP($B493&amp;$N493,'3 этап'!$A$13:$I$512,8,FALSE))</f>
        <v>5.4</v>
      </c>
      <c r="I493" s="32">
        <f>IF(ISERROR(VLOOKUP($B493&amp;$N493,'4 этап'!$A$13:$I$512,8,FALSE)),0,VLOOKUP($B493&amp;$N493,'4 этап'!$A$13:$I$512,8,FALSE))</f>
        <v>0</v>
      </c>
      <c r="J493" s="32">
        <f>IF(ISERROR(VLOOKUP($B493&amp;$N493,'5 этап'!$A$13:$I$512,8,FALSE)),0,VLOOKUP($B493&amp;$N493,'5 этап'!$A$13:$I$512,8,FALSE))</f>
        <v>0</v>
      </c>
      <c r="K493" s="32">
        <f>IF(ISERROR(VLOOKUP($B493&amp;$N493,'6 этап'!$A$13:$I$512,8,FALSE)),0,VLOOKUP($B493&amp;$N493,'6 этап'!$A$13:$I$512,8,FALSE))</f>
        <v>0</v>
      </c>
      <c r="L493" s="32">
        <f>IF(ISERROR(VLOOKUP($B493&amp;$N493,'7 этап'!$A$13:$I$466,8,FALSE)),0,VLOOKUP($B493&amp;$N493,'7 этап'!$A$13:$I$466,8,FALSE))</f>
        <v>0</v>
      </c>
      <c r="M493" s="12">
        <f>LARGE(F493:K493,1)+LARGE(F493:K493,2)+LARGE(F493:K493,3)+LARGE(F493:K493,4)+L493</f>
        <v>5.4</v>
      </c>
      <c r="N493" s="14" t="s">
        <v>971</v>
      </c>
    </row>
    <row r="494" spans="1:14" x14ac:dyDescent="0.3">
      <c r="A494" s="35">
        <v>96</v>
      </c>
      <c r="B494" s="4" t="s">
        <v>526</v>
      </c>
      <c r="C494" s="4" t="s">
        <v>94</v>
      </c>
      <c r="D494" s="4">
        <v>2011</v>
      </c>
      <c r="E494" s="8">
        <f>COUNTIF(F494:L494,"&gt;0")</f>
        <v>3</v>
      </c>
      <c r="F494" s="32">
        <f>IF(ISERROR(VLOOKUP($B494&amp;$N494,'1 этап'!$A$13:$I$512,8,FALSE)),0,VLOOKUP($B494&amp;$N494,'1 этап'!$A$13:$I$512,8,FALSE))</f>
        <v>1</v>
      </c>
      <c r="G494" s="32">
        <f>IF(ISERROR(VLOOKUP($B494&amp;$N494,'2 этап'!$A$13:$I$512,8,FALSE)),0,VLOOKUP($B494&amp;$N494,'2 этап'!$A$13:$I$512,8,FALSE))</f>
        <v>0</v>
      </c>
      <c r="H494" s="32">
        <f>IF(ISERROR(VLOOKUP($B494&amp;$N494,'3 этап'!$A$13:$I$512,8,FALSE)),0,VLOOKUP($B494&amp;$N494,'3 этап'!$A$13:$I$512,8,FALSE))</f>
        <v>1</v>
      </c>
      <c r="I494" s="32">
        <f>IF(ISERROR(VLOOKUP($B494&amp;$N494,'4 этап'!$A$13:$I$512,8,FALSE)),0,VLOOKUP($B494&amp;$N494,'4 этап'!$A$13:$I$512,8,FALSE))</f>
        <v>0</v>
      </c>
      <c r="J494" s="32">
        <f>IF(ISERROR(VLOOKUP($B494&amp;$N494,'5 этап'!$A$13:$I$512,8,FALSE)),0,VLOOKUP($B494&amp;$N494,'5 этап'!$A$13:$I$512,8,FALSE))</f>
        <v>1</v>
      </c>
      <c r="K494" s="32">
        <f>IF(ISERROR(VLOOKUP($B494&amp;$N494,'6 этап'!$A$13:$I$512,8,FALSE)),0,VLOOKUP($B494&amp;$N494,'6 этап'!$A$13:$I$512,8,FALSE))</f>
        <v>0</v>
      </c>
      <c r="L494" s="32">
        <f>IF(ISERROR(VLOOKUP($B494&amp;$N494,'7 этап'!$A$13:$I$466,8,FALSE)),0,VLOOKUP($B494&amp;$N494,'7 этап'!$A$13:$I$466,8,FALSE))</f>
        <v>0</v>
      </c>
      <c r="M494" s="12">
        <f>LARGE(F494:K494,1)+LARGE(F494:K494,2)+LARGE(F494:K494,3)+LARGE(F494:K494,4)+L494</f>
        <v>3</v>
      </c>
      <c r="N494" s="14" t="s">
        <v>971</v>
      </c>
    </row>
    <row r="495" spans="1:14" x14ac:dyDescent="0.3">
      <c r="A495" s="35">
        <v>97</v>
      </c>
      <c r="B495" s="4" t="s">
        <v>756</v>
      </c>
      <c r="C495" s="4" t="s">
        <v>48</v>
      </c>
      <c r="D495" s="4">
        <v>2011</v>
      </c>
      <c r="E495" s="8">
        <f>COUNTIF(F495:L495,"&gt;0")</f>
        <v>2</v>
      </c>
      <c r="F495" s="32">
        <f>IF(ISERROR(VLOOKUP($B495&amp;$N495,'1 этап'!$A$13:$I$512,8,FALSE)),0,VLOOKUP($B495&amp;$N495,'1 этап'!$A$13:$I$512,8,FALSE))</f>
        <v>0</v>
      </c>
      <c r="G495" s="32">
        <f>IF(ISERROR(VLOOKUP($B495&amp;$N495,'2 этап'!$A$13:$I$512,8,FALSE)),0,VLOOKUP($B495&amp;$N495,'2 этап'!$A$13:$I$512,8,FALSE))</f>
        <v>0</v>
      </c>
      <c r="H495" s="32">
        <f>IF(ISERROR(VLOOKUP($B495&amp;$N495,'3 этап'!$A$13:$I$512,8,FALSE)),0,VLOOKUP($B495&amp;$N495,'3 этап'!$A$13:$I$512,8,FALSE))</f>
        <v>0</v>
      </c>
      <c r="I495" s="32">
        <f>IF(ISERROR(VLOOKUP($B495&amp;$N495,'4 этап'!$A$13:$I$512,8,FALSE)),0,VLOOKUP($B495&amp;$N495,'4 этап'!$A$13:$I$512,8,FALSE))</f>
        <v>1</v>
      </c>
      <c r="J495" s="32">
        <f>IF(ISERROR(VLOOKUP($B495&amp;$N495,'5 этап'!$A$13:$I$512,8,FALSE)),0,VLOOKUP($B495&amp;$N495,'5 этап'!$A$13:$I$512,8,FALSE))</f>
        <v>1</v>
      </c>
      <c r="K495" s="32">
        <f>IF(ISERROR(VLOOKUP($B495&amp;$N495,'6 этап'!$A$13:$I$512,8,FALSE)),0,VLOOKUP($B495&amp;$N495,'6 этап'!$A$13:$I$512,8,FALSE))</f>
        <v>0</v>
      </c>
      <c r="L495" s="32">
        <f>IF(ISERROR(VLOOKUP($B495&amp;$N495,'7 этап'!$A$13:$I$466,8,FALSE)),0,VLOOKUP($B495&amp;$N495,'7 этап'!$A$13:$I$466,8,FALSE))</f>
        <v>0</v>
      </c>
      <c r="M495" s="12">
        <f>LARGE(F495:K495,1)+LARGE(F495:K495,2)+LARGE(F495:K495,3)+LARGE(F495:K495,4)+L495</f>
        <v>2</v>
      </c>
      <c r="N495" s="14" t="s">
        <v>971</v>
      </c>
    </row>
    <row r="496" spans="1:14" x14ac:dyDescent="0.3">
      <c r="A496" s="35">
        <v>98</v>
      </c>
      <c r="B496" s="4" t="s">
        <v>536</v>
      </c>
      <c r="C496" s="4" t="s">
        <v>211</v>
      </c>
      <c r="D496" s="4">
        <v>2011</v>
      </c>
      <c r="E496" s="8">
        <f>COUNTIF(F496:L496,"&gt;0")</f>
        <v>2</v>
      </c>
      <c r="F496" s="32">
        <f>IF(ISERROR(VLOOKUP($B496&amp;$N496,'1 этап'!$A$13:$I$512,8,FALSE)),0,VLOOKUP($B496&amp;$N496,'1 этап'!$A$13:$I$512,8,FALSE))</f>
        <v>0.01</v>
      </c>
      <c r="G496" s="32">
        <f>IF(ISERROR(VLOOKUP($B496&amp;$N496,'2 этап'!$A$13:$I$512,8,FALSE)),0,VLOOKUP($B496&amp;$N496,'2 этап'!$A$13:$I$512,8,FALSE))</f>
        <v>0</v>
      </c>
      <c r="H496" s="32">
        <f>IF(ISERROR(VLOOKUP($B496&amp;$N496,'3 этап'!$A$13:$I$512,8,FALSE)),0,VLOOKUP($B496&amp;$N496,'3 этап'!$A$13:$I$512,8,FALSE))</f>
        <v>0</v>
      </c>
      <c r="I496" s="32">
        <f>IF(ISERROR(VLOOKUP($B496&amp;$N496,'4 этап'!$A$13:$I$512,8,FALSE)),0,VLOOKUP($B496&amp;$N496,'4 этап'!$A$13:$I$512,8,FALSE))</f>
        <v>0</v>
      </c>
      <c r="J496" s="32">
        <f>IF(ISERROR(VLOOKUP($B496&amp;$N496,'5 этап'!$A$13:$I$512,8,FALSE)),0,VLOOKUP($B496&amp;$N496,'5 этап'!$A$13:$I$512,8,FALSE))</f>
        <v>1</v>
      </c>
      <c r="K496" s="32">
        <f>IF(ISERROR(VLOOKUP($B496&amp;$N496,'6 этап'!$A$13:$I$512,8,FALSE)),0,VLOOKUP($B496&amp;$N496,'6 этап'!$A$13:$I$512,8,FALSE))</f>
        <v>0</v>
      </c>
      <c r="L496" s="32">
        <f>IF(ISERROR(VLOOKUP($B496&amp;$N496,'7 этап'!$A$13:$I$466,8,FALSE)),0,VLOOKUP($B496&amp;$N496,'7 этап'!$A$13:$I$466,8,FALSE))</f>
        <v>0</v>
      </c>
      <c r="M496" s="12">
        <f>LARGE(F496:K496,1)+LARGE(F496:K496,2)+LARGE(F496:K496,3)+LARGE(F496:K496,4)+L496</f>
        <v>1.01</v>
      </c>
      <c r="N496" s="14" t="s">
        <v>971</v>
      </c>
    </row>
    <row r="497" spans="1:14" x14ac:dyDescent="0.3">
      <c r="A497" s="35">
        <v>99</v>
      </c>
      <c r="B497" s="4" t="s">
        <v>525</v>
      </c>
      <c r="C497" s="4" t="s">
        <v>58</v>
      </c>
      <c r="D497" s="4">
        <v>2011</v>
      </c>
      <c r="E497" s="8">
        <f>COUNTIF(F497:L497,"&gt;0")</f>
        <v>1</v>
      </c>
      <c r="F497" s="32">
        <f>IF(ISERROR(VLOOKUP($B497&amp;$N497,'1 этап'!$A$13:$I$512,8,FALSE)),0,VLOOKUP($B497&amp;$N497,'1 этап'!$A$13:$I$512,8,FALSE))</f>
        <v>1</v>
      </c>
      <c r="G497" s="32">
        <f>IF(ISERROR(VLOOKUP($B497&amp;$N497,'2 этап'!$A$13:$I$512,8,FALSE)),0,VLOOKUP($B497&amp;$N497,'2 этап'!$A$13:$I$512,8,FALSE))</f>
        <v>0</v>
      </c>
      <c r="H497" s="32">
        <f>IF(ISERROR(VLOOKUP($B497&amp;$N497,'3 этап'!$A$13:$I$512,8,FALSE)),0,VLOOKUP($B497&amp;$N497,'3 этап'!$A$13:$I$512,8,FALSE))</f>
        <v>0</v>
      </c>
      <c r="I497" s="32">
        <f>IF(ISERROR(VLOOKUP($B497&amp;$N497,'4 этап'!$A$13:$I$512,8,FALSE)),0,VLOOKUP($B497&amp;$N497,'4 этап'!$A$13:$I$512,8,FALSE))</f>
        <v>0</v>
      </c>
      <c r="J497" s="32">
        <f>IF(ISERROR(VLOOKUP($B497&amp;$N497,'5 этап'!$A$13:$I$512,8,FALSE)),0,VLOOKUP($B497&amp;$N497,'5 этап'!$A$13:$I$512,8,FALSE))</f>
        <v>0</v>
      </c>
      <c r="K497" s="32">
        <f>IF(ISERROR(VLOOKUP($B497&amp;$N497,'6 этап'!$A$13:$I$512,8,FALSE)),0,VLOOKUP($B497&amp;$N497,'6 этап'!$A$13:$I$512,8,FALSE))</f>
        <v>0</v>
      </c>
      <c r="L497" s="32">
        <f>IF(ISERROR(VLOOKUP($B497&amp;$N497,'7 этап'!$A$13:$I$466,8,FALSE)),0,VLOOKUP($B497&amp;$N497,'7 этап'!$A$13:$I$466,8,FALSE))</f>
        <v>0</v>
      </c>
      <c r="M497" s="12">
        <f>LARGE(F497:K497,1)+LARGE(F497:K497,2)+LARGE(F497:K497,3)+LARGE(F497:K497,4)+L497</f>
        <v>1</v>
      </c>
      <c r="N497" s="14" t="s">
        <v>971</v>
      </c>
    </row>
    <row r="498" spans="1:14" x14ac:dyDescent="0.3">
      <c r="A498" s="35">
        <v>100</v>
      </c>
      <c r="B498" s="4" t="s">
        <v>266</v>
      </c>
      <c r="C498" s="4" t="s">
        <v>48</v>
      </c>
      <c r="D498" s="4">
        <v>2011</v>
      </c>
      <c r="E498" s="8">
        <f>COUNTIF(F498:L498,"&gt;0")</f>
        <v>1</v>
      </c>
      <c r="F498" s="32">
        <f>IF(ISERROR(VLOOKUP($B498&amp;$N498,'1 этап'!$A$13:$I$512,8,FALSE)),0,VLOOKUP($B498&amp;$N498,'1 этап'!$A$13:$I$512,8,FALSE))</f>
        <v>0</v>
      </c>
      <c r="G498" s="32">
        <f>IF(ISERROR(VLOOKUP($B498&amp;$N498,'2 этап'!$A$13:$I$512,8,FALSE)),0,VLOOKUP($B498&amp;$N498,'2 этап'!$A$13:$I$512,8,FALSE))</f>
        <v>1</v>
      </c>
      <c r="H498" s="32">
        <f>IF(ISERROR(VLOOKUP($B498&amp;$N498,'3 этап'!$A$13:$I$512,8,FALSE)),0,VLOOKUP($B498&amp;$N498,'3 этап'!$A$13:$I$512,8,FALSE))</f>
        <v>0</v>
      </c>
      <c r="I498" s="32">
        <f>IF(ISERROR(VLOOKUP($B498&amp;$N498,'4 этап'!$A$13:$I$512,8,FALSE)),0,VLOOKUP($B498&amp;$N498,'4 этап'!$A$13:$I$512,8,FALSE))</f>
        <v>0</v>
      </c>
      <c r="J498" s="32">
        <f>IF(ISERROR(VLOOKUP($B498&amp;$N498,'5 этап'!$A$13:$I$512,8,FALSE)),0,VLOOKUP($B498&amp;$N498,'5 этап'!$A$13:$I$512,8,FALSE))</f>
        <v>0</v>
      </c>
      <c r="K498" s="32">
        <f>IF(ISERROR(VLOOKUP($B498&amp;$N498,'6 этап'!$A$13:$I$512,8,FALSE)),0,VLOOKUP($B498&amp;$N498,'6 этап'!$A$13:$I$512,8,FALSE))</f>
        <v>0</v>
      </c>
      <c r="L498" s="32">
        <f>IF(ISERROR(VLOOKUP($B498&amp;$N498,'7 этап'!$A$13:$I$466,8,FALSE)),0,VLOOKUP($B498&amp;$N498,'7 этап'!$A$13:$I$466,8,FALSE))</f>
        <v>0</v>
      </c>
      <c r="M498" s="12">
        <f>LARGE(F498:K498,1)+LARGE(F498:K498,2)+LARGE(F498:K498,3)+LARGE(F498:K498,4)+L498</f>
        <v>1</v>
      </c>
      <c r="N498" s="14" t="s">
        <v>971</v>
      </c>
    </row>
    <row r="499" spans="1:14" x14ac:dyDescent="0.3">
      <c r="A499" s="35">
        <v>101</v>
      </c>
      <c r="B499" s="4" t="s">
        <v>530</v>
      </c>
      <c r="C499" s="4" t="s">
        <v>83</v>
      </c>
      <c r="D499" s="4">
        <v>2011</v>
      </c>
      <c r="E499" s="8">
        <f>COUNTIF(F499:L499,"&gt;0")</f>
        <v>1</v>
      </c>
      <c r="F499" s="32">
        <f>IF(ISERROR(VLOOKUP($B499&amp;$N499,'1 этап'!$A$13:$I$512,8,FALSE)),0,VLOOKUP($B499&amp;$N499,'1 этап'!$A$13:$I$512,8,FALSE))</f>
        <v>1</v>
      </c>
      <c r="G499" s="32">
        <f>IF(ISERROR(VLOOKUP($B499&amp;$N499,'2 этап'!$A$13:$I$512,8,FALSE)),0,VLOOKUP($B499&amp;$N499,'2 этап'!$A$13:$I$512,8,FALSE))</f>
        <v>0</v>
      </c>
      <c r="H499" s="32">
        <f>IF(ISERROR(VLOOKUP($B499&amp;$N499,'3 этап'!$A$13:$I$512,8,FALSE)),0,VLOOKUP($B499&amp;$N499,'3 этап'!$A$13:$I$512,8,FALSE))</f>
        <v>0</v>
      </c>
      <c r="I499" s="32">
        <f>IF(ISERROR(VLOOKUP($B499&amp;$N499,'4 этап'!$A$13:$I$512,8,FALSE)),0,VLOOKUP($B499&amp;$N499,'4 этап'!$A$13:$I$512,8,FALSE))</f>
        <v>0</v>
      </c>
      <c r="J499" s="32">
        <f>IF(ISERROR(VLOOKUP($B499&amp;$N499,'5 этап'!$A$13:$I$512,8,FALSE)),0,VLOOKUP($B499&amp;$N499,'5 этап'!$A$13:$I$512,8,FALSE))</f>
        <v>0</v>
      </c>
      <c r="K499" s="32">
        <f>IF(ISERROR(VLOOKUP($B499&amp;$N499,'6 этап'!$A$13:$I$512,8,FALSE)),0,VLOOKUP($B499&amp;$N499,'6 этап'!$A$13:$I$512,8,FALSE))</f>
        <v>0</v>
      </c>
      <c r="L499" s="32">
        <f>IF(ISERROR(VLOOKUP($B499&amp;$N499,'7 этап'!$A$13:$I$466,8,FALSE)),0,VLOOKUP($B499&amp;$N499,'7 этап'!$A$13:$I$466,8,FALSE))</f>
        <v>0</v>
      </c>
      <c r="M499" s="12">
        <f>LARGE(F499:K499,1)+LARGE(F499:K499,2)+LARGE(F499:K499,3)+LARGE(F499:K499,4)+L499</f>
        <v>1</v>
      </c>
      <c r="N499" s="14" t="s">
        <v>971</v>
      </c>
    </row>
    <row r="500" spans="1:14" x14ac:dyDescent="0.3">
      <c r="A500" s="35">
        <v>102</v>
      </c>
      <c r="B500" s="4" t="s">
        <v>528</v>
      </c>
      <c r="C500" s="4" t="s">
        <v>149</v>
      </c>
      <c r="D500" s="4">
        <v>2010</v>
      </c>
      <c r="E500" s="8">
        <f>COUNTIF(F500:L500,"&gt;0")</f>
        <v>1</v>
      </c>
      <c r="F500" s="32">
        <f>IF(ISERROR(VLOOKUP($B500&amp;$N500,'1 этап'!$A$13:$I$512,8,FALSE)),0,VLOOKUP($B500&amp;$N500,'1 этап'!$A$13:$I$512,8,FALSE))</f>
        <v>1</v>
      </c>
      <c r="G500" s="32">
        <f>IF(ISERROR(VLOOKUP($B500&amp;$N500,'2 этап'!$A$13:$I$512,8,FALSE)),0,VLOOKUP($B500&amp;$N500,'2 этап'!$A$13:$I$512,8,FALSE))</f>
        <v>0</v>
      </c>
      <c r="H500" s="32">
        <f>IF(ISERROR(VLOOKUP($B500&amp;$N500,'3 этап'!$A$13:$I$512,8,FALSE)),0,VLOOKUP($B500&amp;$N500,'3 этап'!$A$13:$I$512,8,FALSE))</f>
        <v>0</v>
      </c>
      <c r="I500" s="32">
        <f>IF(ISERROR(VLOOKUP($B500&amp;$N500,'4 этап'!$A$13:$I$512,8,FALSE)),0,VLOOKUP($B500&amp;$N500,'4 этап'!$A$13:$I$512,8,FALSE))</f>
        <v>0</v>
      </c>
      <c r="J500" s="32">
        <f>IF(ISERROR(VLOOKUP($B500&amp;$N500,'5 этап'!$A$13:$I$512,8,FALSE)),0,VLOOKUP($B500&amp;$N500,'5 этап'!$A$13:$I$512,8,FALSE))</f>
        <v>0</v>
      </c>
      <c r="K500" s="32">
        <f>IF(ISERROR(VLOOKUP($B500&amp;$N500,'6 этап'!$A$13:$I$512,8,FALSE)),0,VLOOKUP($B500&amp;$N500,'6 этап'!$A$13:$I$512,8,FALSE))</f>
        <v>0</v>
      </c>
      <c r="L500" s="32">
        <f>IF(ISERROR(VLOOKUP($B500&amp;$N500,'7 этап'!$A$13:$I$466,8,FALSE)),0,VLOOKUP($B500&amp;$N500,'7 этап'!$A$13:$I$466,8,FALSE))</f>
        <v>0</v>
      </c>
      <c r="M500" s="12">
        <f>LARGE(F500:K500,1)+LARGE(F500:K500,2)+LARGE(F500:K500,3)+LARGE(F500:K500,4)+L500</f>
        <v>1</v>
      </c>
      <c r="N500" s="14" t="s">
        <v>971</v>
      </c>
    </row>
    <row r="501" spans="1:14" x14ac:dyDescent="0.3">
      <c r="A501" s="35">
        <v>103</v>
      </c>
      <c r="B501" s="4" t="s">
        <v>844</v>
      </c>
      <c r="C501" s="4" t="s">
        <v>48</v>
      </c>
      <c r="D501" s="4">
        <v>2012</v>
      </c>
      <c r="E501" s="8">
        <f>COUNTIF(F501:L501,"&gt;0")</f>
        <v>1</v>
      </c>
      <c r="F501" s="32">
        <f>IF(ISERROR(VLOOKUP($B501&amp;$N501,'1 этап'!$A$13:$I$512,8,FALSE)),0,VLOOKUP($B501&amp;$N501,'1 этап'!$A$13:$I$512,8,FALSE))</f>
        <v>0</v>
      </c>
      <c r="G501" s="32">
        <f>IF(ISERROR(VLOOKUP($B501&amp;$N501,'2 этап'!$A$13:$I$512,8,FALSE)),0,VLOOKUP($B501&amp;$N501,'2 этап'!$A$13:$I$512,8,FALSE))</f>
        <v>0</v>
      </c>
      <c r="H501" s="32">
        <f>IF(ISERROR(VLOOKUP($B501&amp;$N501,'3 этап'!$A$13:$I$512,8,FALSE)),0,VLOOKUP($B501&amp;$N501,'3 этап'!$A$13:$I$512,8,FALSE))</f>
        <v>0</v>
      </c>
      <c r="I501" s="32">
        <f>IF(ISERROR(VLOOKUP($B501&amp;$N501,'4 этап'!$A$13:$I$512,8,FALSE)),0,VLOOKUP($B501&amp;$N501,'4 этап'!$A$13:$I$512,8,FALSE))</f>
        <v>0</v>
      </c>
      <c r="J501" s="32">
        <f>IF(ISERROR(VLOOKUP($B501&amp;$N501,'5 этап'!$A$13:$I$512,8,FALSE)),0,VLOOKUP($B501&amp;$N501,'5 этап'!$A$13:$I$512,8,FALSE))</f>
        <v>1</v>
      </c>
      <c r="K501" s="32">
        <f>IF(ISERROR(VLOOKUP($B501&amp;$N501,'6 этап'!$A$13:$I$512,8,FALSE)),0,VLOOKUP($B501&amp;$N501,'6 этап'!$A$13:$I$512,8,FALSE))</f>
        <v>0</v>
      </c>
      <c r="L501" s="32">
        <f>IF(ISERROR(VLOOKUP($B501&amp;$N501,'7 этап'!$A$13:$I$466,8,FALSE)),0,VLOOKUP($B501&amp;$N501,'7 этап'!$A$13:$I$466,8,FALSE))</f>
        <v>0</v>
      </c>
      <c r="M501" s="12">
        <f>LARGE(F501:K501,1)+LARGE(F501:K501,2)+LARGE(F501:K501,3)+LARGE(F501:K501,4)+L501</f>
        <v>1</v>
      </c>
      <c r="N501" s="14" t="s">
        <v>971</v>
      </c>
    </row>
    <row r="502" spans="1:14" x14ac:dyDescent="0.3">
      <c r="A502" s="35">
        <v>104</v>
      </c>
      <c r="B502" s="4" t="s">
        <v>843</v>
      </c>
      <c r="C502" s="4" t="s">
        <v>784</v>
      </c>
      <c r="D502" s="4">
        <v>2010</v>
      </c>
      <c r="E502" s="8">
        <f>COUNTIF(F502:L502,"&gt;0")</f>
        <v>1</v>
      </c>
      <c r="F502" s="32">
        <f>IF(ISERROR(VLOOKUP($B502&amp;$N502,'1 этап'!$A$13:$I$512,8,FALSE)),0,VLOOKUP($B502&amp;$N502,'1 этап'!$A$13:$I$512,8,FALSE))</f>
        <v>0</v>
      </c>
      <c r="G502" s="32">
        <f>IF(ISERROR(VLOOKUP($B502&amp;$N502,'2 этап'!$A$13:$I$512,8,FALSE)),0,VLOOKUP($B502&amp;$N502,'2 этап'!$A$13:$I$512,8,FALSE))</f>
        <v>0</v>
      </c>
      <c r="H502" s="32">
        <f>IF(ISERROR(VLOOKUP($B502&amp;$N502,'3 этап'!$A$13:$I$512,8,FALSE)),0,VLOOKUP($B502&amp;$N502,'3 этап'!$A$13:$I$512,8,FALSE))</f>
        <v>0</v>
      </c>
      <c r="I502" s="32">
        <f>IF(ISERROR(VLOOKUP($B502&amp;$N502,'4 этап'!$A$13:$I$512,8,FALSE)),0,VLOOKUP($B502&amp;$N502,'4 этап'!$A$13:$I$512,8,FALSE))</f>
        <v>0</v>
      </c>
      <c r="J502" s="32">
        <f>IF(ISERROR(VLOOKUP($B502&amp;$N502,'5 этап'!$A$13:$I$512,8,FALSE)),0,VLOOKUP($B502&amp;$N502,'5 этап'!$A$13:$I$512,8,FALSE))</f>
        <v>1</v>
      </c>
      <c r="K502" s="32">
        <f>IF(ISERROR(VLOOKUP($B502&amp;$N502,'6 этап'!$A$13:$I$512,8,FALSE)),0,VLOOKUP($B502&amp;$N502,'6 этап'!$A$13:$I$512,8,FALSE))</f>
        <v>0</v>
      </c>
      <c r="L502" s="32">
        <f>IF(ISERROR(VLOOKUP($B502&amp;$N502,'7 этап'!$A$13:$I$466,8,FALSE)),0,VLOOKUP($B502&amp;$N502,'7 этап'!$A$13:$I$466,8,FALSE))</f>
        <v>0</v>
      </c>
      <c r="M502" s="12">
        <f>LARGE(F502:K502,1)+LARGE(F502:K502,2)+LARGE(F502:K502,3)+LARGE(F502:K502,4)+L502</f>
        <v>1</v>
      </c>
      <c r="N502" s="14" t="s">
        <v>971</v>
      </c>
    </row>
    <row r="503" spans="1:14" x14ac:dyDescent="0.3">
      <c r="A503" s="35">
        <v>105</v>
      </c>
      <c r="B503" s="4" t="s">
        <v>845</v>
      </c>
      <c r="C503" s="4" t="s">
        <v>787</v>
      </c>
      <c r="D503" s="4">
        <v>2011</v>
      </c>
      <c r="E503" s="8">
        <f>COUNTIF(F503:L503,"&gt;0")</f>
        <v>1</v>
      </c>
      <c r="F503" s="32">
        <f>IF(ISERROR(VLOOKUP($B503&amp;$N503,'1 этап'!$A$13:$I$512,8,FALSE)),0,VLOOKUP($B503&amp;$N503,'1 этап'!$A$13:$I$512,8,FALSE))</f>
        <v>0</v>
      </c>
      <c r="G503" s="32">
        <f>IF(ISERROR(VLOOKUP($B503&amp;$N503,'2 этап'!$A$13:$I$512,8,FALSE)),0,VLOOKUP($B503&amp;$N503,'2 этап'!$A$13:$I$512,8,FALSE))</f>
        <v>0</v>
      </c>
      <c r="H503" s="32">
        <f>IF(ISERROR(VLOOKUP($B503&amp;$N503,'3 этап'!$A$13:$I$512,8,FALSE)),0,VLOOKUP($B503&amp;$N503,'3 этап'!$A$13:$I$512,8,FALSE))</f>
        <v>0</v>
      </c>
      <c r="I503" s="32">
        <f>IF(ISERROR(VLOOKUP($B503&amp;$N503,'4 этап'!$A$13:$I$512,8,FALSE)),0,VLOOKUP($B503&amp;$N503,'4 этап'!$A$13:$I$512,8,FALSE))</f>
        <v>0</v>
      </c>
      <c r="J503" s="32">
        <f>IF(ISERROR(VLOOKUP($B503&amp;$N503,'5 этап'!$A$13:$I$512,8,FALSE)),0,VLOOKUP($B503&amp;$N503,'5 этап'!$A$13:$I$512,8,FALSE))</f>
        <v>1</v>
      </c>
      <c r="K503" s="32">
        <f>IF(ISERROR(VLOOKUP($B503&amp;$N503,'6 этап'!$A$13:$I$512,8,FALSE)),0,VLOOKUP($B503&amp;$N503,'6 этап'!$A$13:$I$512,8,FALSE))</f>
        <v>0</v>
      </c>
      <c r="L503" s="32">
        <f>IF(ISERROR(VLOOKUP($B503&amp;$N503,'7 этап'!$A$13:$I$466,8,FALSE)),0,VLOOKUP($B503&amp;$N503,'7 этап'!$A$13:$I$466,8,FALSE))</f>
        <v>0</v>
      </c>
      <c r="M503" s="12">
        <f>LARGE(F503:K503,1)+LARGE(F503:K503,2)+LARGE(F503:K503,3)+LARGE(F503:K503,4)+L503</f>
        <v>1</v>
      </c>
      <c r="N503" s="14" t="s">
        <v>971</v>
      </c>
    </row>
    <row r="504" spans="1:14" x14ac:dyDescent="0.3">
      <c r="A504" s="35">
        <v>106</v>
      </c>
      <c r="B504" s="4" t="s">
        <v>531</v>
      </c>
      <c r="C504" s="4" t="s">
        <v>44</v>
      </c>
      <c r="D504" s="4">
        <v>2011</v>
      </c>
      <c r="E504" s="8">
        <f>COUNTIF(F504:L504,"&gt;0")</f>
        <v>1</v>
      </c>
      <c r="F504" s="32">
        <f>IF(ISERROR(VLOOKUP($B504&amp;$N504,'1 этап'!$A$13:$I$512,8,FALSE)),0,VLOOKUP($B504&amp;$N504,'1 этап'!$A$13:$I$512,8,FALSE))</f>
        <v>1</v>
      </c>
      <c r="G504" s="32">
        <f>IF(ISERROR(VLOOKUP($B504&amp;$N504,'2 этап'!$A$13:$I$512,8,FALSE)),0,VLOOKUP($B504&amp;$N504,'2 этап'!$A$13:$I$512,8,FALSE))</f>
        <v>0</v>
      </c>
      <c r="H504" s="32">
        <f>IF(ISERROR(VLOOKUP($B504&amp;$N504,'3 этап'!$A$13:$I$512,8,FALSE)),0,VLOOKUP($B504&amp;$N504,'3 этап'!$A$13:$I$512,8,FALSE))</f>
        <v>0</v>
      </c>
      <c r="I504" s="32">
        <f>IF(ISERROR(VLOOKUP($B504&amp;$N504,'4 этап'!$A$13:$I$512,8,FALSE)),0,VLOOKUP($B504&amp;$N504,'4 этап'!$A$13:$I$512,8,FALSE))</f>
        <v>0</v>
      </c>
      <c r="J504" s="32">
        <f>IF(ISERROR(VLOOKUP($B504&amp;$N504,'5 этап'!$A$13:$I$512,8,FALSE)),0,VLOOKUP($B504&amp;$N504,'5 этап'!$A$13:$I$512,8,FALSE))</f>
        <v>0</v>
      </c>
      <c r="K504" s="32">
        <f>IF(ISERROR(VLOOKUP($B504&amp;$N504,'6 этап'!$A$13:$I$512,8,FALSE)),0,VLOOKUP($B504&amp;$N504,'6 этап'!$A$13:$I$512,8,FALSE))</f>
        <v>0</v>
      </c>
      <c r="L504" s="32">
        <f>IF(ISERROR(VLOOKUP($B504&amp;$N504,'7 этап'!$A$13:$I$466,8,FALSE)),0,VLOOKUP($B504&amp;$N504,'7 этап'!$A$13:$I$466,8,FALSE))</f>
        <v>0</v>
      </c>
      <c r="M504" s="12">
        <f>LARGE(F504:K504,1)+LARGE(F504:K504,2)+LARGE(F504:K504,3)+LARGE(F504:K504,4)+L504</f>
        <v>1</v>
      </c>
      <c r="N504" s="14" t="s">
        <v>971</v>
      </c>
    </row>
    <row r="505" spans="1:14" x14ac:dyDescent="0.3">
      <c r="A505" s="35">
        <v>107</v>
      </c>
      <c r="B505" s="4" t="s">
        <v>849</v>
      </c>
      <c r="C505" s="4" t="s">
        <v>48</v>
      </c>
      <c r="D505" s="4">
        <v>2010</v>
      </c>
      <c r="E505" s="8">
        <f>COUNTIF(F505:L505,"&gt;0")</f>
        <v>2</v>
      </c>
      <c r="F505" s="32">
        <f>IF(ISERROR(VLOOKUP($B505&amp;$N505,'1 этап'!$A$13:$I$512,8,FALSE)),0,VLOOKUP($B505&amp;$N505,'1 этап'!$A$13:$I$512,8,FALSE))</f>
        <v>0</v>
      </c>
      <c r="G505" s="32">
        <f>IF(ISERROR(VLOOKUP($B505&amp;$N505,'2 этап'!$A$13:$I$512,8,FALSE)),0,VLOOKUP($B505&amp;$N505,'2 этап'!$A$13:$I$512,8,FALSE))</f>
        <v>0</v>
      </c>
      <c r="H505" s="32">
        <f>IF(ISERROR(VLOOKUP($B505&amp;$N505,'3 этап'!$A$13:$I$512,8,FALSE)),0,VLOOKUP($B505&amp;$N505,'3 этап'!$A$13:$I$512,8,FALSE))</f>
        <v>0</v>
      </c>
      <c r="I505" s="32">
        <f>IF(ISERROR(VLOOKUP($B505&amp;$N505,'4 этап'!$A$13:$I$512,8,FALSE)),0,VLOOKUP($B505&amp;$N505,'4 этап'!$A$13:$I$512,8,FALSE))</f>
        <v>0</v>
      </c>
      <c r="J505" s="32">
        <f>IF(ISERROR(VLOOKUP($B505&amp;$N505,'5 этап'!$A$13:$I$512,8,FALSE)),0,VLOOKUP($B505&amp;$N505,'5 этап'!$A$13:$I$512,8,FALSE))</f>
        <v>0.01</v>
      </c>
      <c r="K505" s="32">
        <f>IF(ISERROR(VLOOKUP($B505&amp;$N505,'6 этап'!$A$13:$I$512,8,FALSE)),0,VLOOKUP($B505&amp;$N505,'6 этап'!$A$13:$I$512,8,FALSE))</f>
        <v>0.01</v>
      </c>
      <c r="L505" s="32">
        <f>IF(ISERROR(VLOOKUP($B505&amp;$N505,'7 этап'!$A$13:$I$466,8,FALSE)),0,VLOOKUP($B505&amp;$N505,'7 этап'!$A$13:$I$466,8,FALSE))</f>
        <v>0</v>
      </c>
      <c r="M505" s="12">
        <f>LARGE(F505:K505,1)+LARGE(F505:K505,2)+LARGE(F505:K505,3)+LARGE(F505:K505,4)+L505</f>
        <v>0.02</v>
      </c>
      <c r="N505" s="14" t="s">
        <v>971</v>
      </c>
    </row>
    <row r="506" spans="1:14" x14ac:dyDescent="0.3">
      <c r="A506" s="35">
        <v>108</v>
      </c>
      <c r="B506" s="4" t="s">
        <v>537</v>
      </c>
      <c r="C506" s="4" t="s">
        <v>44</v>
      </c>
      <c r="D506" s="4">
        <v>2012</v>
      </c>
      <c r="E506" s="8">
        <f>COUNTIF(F506:L506,"&gt;0")</f>
        <v>1</v>
      </c>
      <c r="F506" s="32">
        <f>IF(ISERROR(VLOOKUP($B506&amp;$N506,'1 этап'!$A$13:$I$512,8,FALSE)),0,VLOOKUP($B506&amp;$N506,'1 этап'!$A$13:$I$512,8,FALSE))</f>
        <v>0.01</v>
      </c>
      <c r="G506" s="32">
        <f>IF(ISERROR(VLOOKUP($B506&amp;$N506,'2 этап'!$A$13:$I$512,8,FALSE)),0,VLOOKUP($B506&amp;$N506,'2 этап'!$A$13:$I$512,8,FALSE))</f>
        <v>0</v>
      </c>
      <c r="H506" s="32">
        <f>IF(ISERROR(VLOOKUP($B506&amp;$N506,'3 этап'!$A$13:$I$512,8,FALSE)),0,VLOOKUP($B506&amp;$N506,'3 этап'!$A$13:$I$512,8,FALSE))</f>
        <v>0</v>
      </c>
      <c r="I506" s="32">
        <f>IF(ISERROR(VLOOKUP($B506&amp;$N506,'4 этап'!$A$13:$I$512,8,FALSE)),0,VLOOKUP($B506&amp;$N506,'4 этап'!$A$13:$I$512,8,FALSE))</f>
        <v>0</v>
      </c>
      <c r="J506" s="32">
        <f>IF(ISERROR(VLOOKUP($B506&amp;$N506,'5 этап'!$A$13:$I$512,8,FALSE)),0,VLOOKUP($B506&amp;$N506,'5 этап'!$A$13:$I$512,8,FALSE))</f>
        <v>0</v>
      </c>
      <c r="K506" s="32">
        <f>IF(ISERROR(VLOOKUP($B506&amp;$N506,'6 этап'!$A$13:$I$512,8,FALSE)),0,VLOOKUP($B506&amp;$N506,'6 этап'!$A$13:$I$512,8,FALSE))</f>
        <v>0</v>
      </c>
      <c r="L506" s="32">
        <f>IF(ISERROR(VLOOKUP($B506&amp;$N506,'7 этап'!$A$13:$I$466,8,FALSE)),0,VLOOKUP($B506&amp;$N506,'7 этап'!$A$13:$I$466,8,FALSE))</f>
        <v>0</v>
      </c>
      <c r="M506" s="12">
        <f>LARGE(F506:K506,1)+LARGE(F506:K506,2)+LARGE(F506:K506,3)+LARGE(F506:K506,4)+L506</f>
        <v>0.01</v>
      </c>
      <c r="N506" s="14" t="s">
        <v>971</v>
      </c>
    </row>
    <row r="507" spans="1:14" x14ac:dyDescent="0.3">
      <c r="A507" s="35">
        <v>109</v>
      </c>
      <c r="B507" s="4" t="s">
        <v>268</v>
      </c>
      <c r="C507" s="4" t="s">
        <v>48</v>
      </c>
      <c r="D507" s="4">
        <v>2011</v>
      </c>
      <c r="E507" s="8">
        <f>COUNTIF(F507:L507,"&gt;0")</f>
        <v>1</v>
      </c>
      <c r="F507" s="32">
        <f>IF(ISERROR(VLOOKUP($B507&amp;$N507,'1 этап'!$A$13:$I$512,8,FALSE)),0,VLOOKUP($B507&amp;$N507,'1 этап'!$A$13:$I$512,8,FALSE))</f>
        <v>0</v>
      </c>
      <c r="G507" s="32">
        <f>IF(ISERROR(VLOOKUP($B507&amp;$N507,'2 этап'!$A$13:$I$512,8,FALSE)),0,VLOOKUP($B507&amp;$N507,'2 этап'!$A$13:$I$512,8,FALSE))</f>
        <v>0.01</v>
      </c>
      <c r="H507" s="32">
        <f>IF(ISERROR(VLOOKUP($B507&amp;$N507,'3 этап'!$A$13:$I$512,8,FALSE)),0,VLOOKUP($B507&amp;$N507,'3 этап'!$A$13:$I$512,8,FALSE))</f>
        <v>0</v>
      </c>
      <c r="I507" s="32">
        <f>IF(ISERROR(VLOOKUP($B507&amp;$N507,'4 этап'!$A$13:$I$512,8,FALSE)),0,VLOOKUP($B507&amp;$N507,'4 этап'!$A$13:$I$512,8,FALSE))</f>
        <v>0</v>
      </c>
      <c r="J507" s="32">
        <f>IF(ISERROR(VLOOKUP($B507&amp;$N507,'5 этап'!$A$13:$I$512,8,FALSE)),0,VLOOKUP($B507&amp;$N507,'5 этап'!$A$13:$I$512,8,FALSE))</f>
        <v>0</v>
      </c>
      <c r="K507" s="32">
        <f>IF(ISERROR(VLOOKUP($B507&amp;$N507,'6 этап'!$A$13:$I$512,8,FALSE)),0,VLOOKUP($B507&amp;$N507,'6 этап'!$A$13:$I$512,8,FALSE))</f>
        <v>0</v>
      </c>
      <c r="L507" s="32">
        <f>IF(ISERROR(VLOOKUP($B507&amp;$N507,'7 этап'!$A$13:$I$466,8,FALSE)),0,VLOOKUP($B507&amp;$N507,'7 этап'!$A$13:$I$466,8,FALSE))</f>
        <v>0</v>
      </c>
      <c r="M507" s="12">
        <f>LARGE(F507:K507,1)+LARGE(F507:K507,2)+LARGE(F507:K507,3)+LARGE(F507:K507,4)+L507</f>
        <v>0.01</v>
      </c>
      <c r="N507" s="14" t="s">
        <v>971</v>
      </c>
    </row>
    <row r="508" spans="1:14" x14ac:dyDescent="0.3">
      <c r="A508" s="35">
        <v>110</v>
      </c>
      <c r="B508" s="4" t="s">
        <v>847</v>
      </c>
      <c r="C508" s="4" t="s">
        <v>787</v>
      </c>
      <c r="D508" s="4">
        <v>2011</v>
      </c>
      <c r="E508" s="8">
        <f>COUNTIF(F508:L508,"&gt;0")</f>
        <v>1</v>
      </c>
      <c r="F508" s="32">
        <f>IF(ISERROR(VLOOKUP($B508&amp;$N508,'1 этап'!$A$13:$I$512,8,FALSE)),0,VLOOKUP($B508&amp;$N508,'1 этап'!$A$13:$I$512,8,FALSE))</f>
        <v>0</v>
      </c>
      <c r="G508" s="32">
        <f>IF(ISERROR(VLOOKUP($B508&amp;$N508,'2 этап'!$A$13:$I$512,8,FALSE)),0,VLOOKUP($B508&amp;$N508,'2 этап'!$A$13:$I$512,8,FALSE))</f>
        <v>0</v>
      </c>
      <c r="H508" s="32">
        <f>IF(ISERROR(VLOOKUP($B508&amp;$N508,'3 этап'!$A$13:$I$512,8,FALSE)),0,VLOOKUP($B508&amp;$N508,'3 этап'!$A$13:$I$512,8,FALSE))</f>
        <v>0</v>
      </c>
      <c r="I508" s="32">
        <f>IF(ISERROR(VLOOKUP($B508&amp;$N508,'4 этап'!$A$13:$I$512,8,FALSE)),0,VLOOKUP($B508&amp;$N508,'4 этап'!$A$13:$I$512,8,FALSE))</f>
        <v>0</v>
      </c>
      <c r="J508" s="32">
        <f>IF(ISERROR(VLOOKUP($B508&amp;$N508,'5 этап'!$A$13:$I$512,8,FALSE)),0,VLOOKUP($B508&amp;$N508,'5 этап'!$A$13:$I$512,8,FALSE))</f>
        <v>0.01</v>
      </c>
      <c r="K508" s="32">
        <f>IF(ISERROR(VLOOKUP($B508&amp;$N508,'6 этап'!$A$13:$I$512,8,FALSE)),0,VLOOKUP($B508&amp;$N508,'6 этап'!$A$13:$I$512,8,FALSE))</f>
        <v>0</v>
      </c>
      <c r="L508" s="32">
        <f>IF(ISERROR(VLOOKUP($B508&amp;$N508,'7 этап'!$A$13:$I$466,8,FALSE)),0,VLOOKUP($B508&amp;$N508,'7 этап'!$A$13:$I$466,8,FALSE))</f>
        <v>0</v>
      </c>
      <c r="M508" s="12">
        <f>LARGE(F508:K508,1)+LARGE(F508:K508,2)+LARGE(F508:K508,3)+LARGE(F508:K508,4)+L508</f>
        <v>0.01</v>
      </c>
      <c r="N508" s="14" t="s">
        <v>971</v>
      </c>
    </row>
    <row r="509" spans="1:14" x14ac:dyDescent="0.3">
      <c r="A509" s="35">
        <v>111</v>
      </c>
      <c r="B509" s="4" t="s">
        <v>932</v>
      </c>
      <c r="C509" s="4" t="s">
        <v>821</v>
      </c>
      <c r="D509" s="4">
        <v>2011</v>
      </c>
      <c r="E509" s="8">
        <f>COUNTIF(F509:L509,"&gt;0")</f>
        <v>1</v>
      </c>
      <c r="F509" s="32">
        <f>IF(ISERROR(VLOOKUP($B509&amp;$N509,'1 этап'!$A$13:$I$512,8,FALSE)),0,VLOOKUP($B509&amp;$N509,'1 этап'!$A$13:$I$512,8,FALSE))</f>
        <v>0</v>
      </c>
      <c r="G509" s="32">
        <f>IF(ISERROR(VLOOKUP($B509&amp;$N509,'2 этап'!$A$13:$I$512,8,FALSE)),0,VLOOKUP($B509&amp;$N509,'2 этап'!$A$13:$I$512,8,FALSE))</f>
        <v>0</v>
      </c>
      <c r="H509" s="32">
        <f>IF(ISERROR(VLOOKUP($B509&amp;$N509,'3 этап'!$A$13:$I$512,8,FALSE)),0,VLOOKUP($B509&amp;$N509,'3 этап'!$A$13:$I$512,8,FALSE))</f>
        <v>0</v>
      </c>
      <c r="I509" s="32">
        <f>IF(ISERROR(VLOOKUP($B509&amp;$N509,'4 этап'!$A$13:$I$512,8,FALSE)),0,VLOOKUP($B509&amp;$N509,'4 этап'!$A$13:$I$512,8,FALSE))</f>
        <v>0</v>
      </c>
      <c r="J509" s="32">
        <f>IF(ISERROR(VLOOKUP($B509&amp;$N509,'5 этап'!$A$13:$I$512,8,FALSE)),0,VLOOKUP($B509&amp;$N509,'5 этап'!$A$13:$I$512,8,FALSE))</f>
        <v>0</v>
      </c>
      <c r="K509" s="32">
        <f>IF(ISERROR(VLOOKUP($B509&amp;$N509,'6 этап'!$A$13:$I$512,8,FALSE)),0,VLOOKUP($B509&amp;$N509,'6 этап'!$A$13:$I$512,8,FALSE))</f>
        <v>0.01</v>
      </c>
      <c r="L509" s="32">
        <f>IF(ISERROR(VLOOKUP($B509&amp;$N509,'7 этап'!$A$13:$I$466,8,FALSE)),0,VLOOKUP($B509&amp;$N509,'7 этап'!$A$13:$I$466,8,FALSE))</f>
        <v>0</v>
      </c>
      <c r="M509" s="12">
        <f>LARGE(F509:K509,1)+LARGE(F509:K509,2)+LARGE(F509:K509,3)+LARGE(F509:K509,4)+L509</f>
        <v>0.01</v>
      </c>
      <c r="N509" s="14" t="s">
        <v>971</v>
      </c>
    </row>
    <row r="510" spans="1:14" x14ac:dyDescent="0.3">
      <c r="A510" s="35">
        <v>112</v>
      </c>
      <c r="B510" s="16" t="s">
        <v>691</v>
      </c>
      <c r="C510" s="16" t="s">
        <v>35</v>
      </c>
      <c r="D510" s="16">
        <v>2011</v>
      </c>
      <c r="E510" s="8">
        <f>COUNTIF(F510:L510,"&gt;0")</f>
        <v>1</v>
      </c>
      <c r="F510" s="32">
        <f>IF(ISERROR(VLOOKUP($B510&amp;$N510,'1 этап'!$A$13:$I$512,8,FALSE)),0,VLOOKUP($B510&amp;$N510,'1 этап'!$A$13:$I$512,8,FALSE))</f>
        <v>0</v>
      </c>
      <c r="G510" s="32">
        <f>IF(ISERROR(VLOOKUP($B510&amp;$N510,'2 этап'!$A$13:$I$512,8,FALSE)),0,VLOOKUP($B510&amp;$N510,'2 этап'!$A$13:$I$512,8,FALSE))</f>
        <v>0</v>
      </c>
      <c r="H510" s="32">
        <f>IF(ISERROR(VLOOKUP($B510&amp;$N510,'3 этап'!$A$13:$I$512,8,FALSE)),0,VLOOKUP($B510&amp;$N510,'3 этап'!$A$13:$I$512,8,FALSE))</f>
        <v>0.01</v>
      </c>
      <c r="I510" s="32">
        <f>IF(ISERROR(VLOOKUP($B510&amp;$N510,'4 этап'!$A$13:$I$512,8,FALSE)),0,VLOOKUP($B510&amp;$N510,'4 этап'!$A$13:$I$512,8,FALSE))</f>
        <v>0</v>
      </c>
      <c r="J510" s="32">
        <f>IF(ISERROR(VLOOKUP($B510&amp;$N510,'5 этап'!$A$13:$I$512,8,FALSE)),0,VLOOKUP($B510&amp;$N510,'5 этап'!$A$13:$I$512,8,FALSE))</f>
        <v>0</v>
      </c>
      <c r="K510" s="32">
        <f>IF(ISERROR(VLOOKUP($B510&amp;$N510,'6 этап'!$A$13:$I$512,8,FALSE)),0,VLOOKUP($B510&amp;$N510,'6 этап'!$A$13:$I$512,8,FALSE))</f>
        <v>0</v>
      </c>
      <c r="L510" s="32">
        <f>IF(ISERROR(VLOOKUP($B510&amp;$N510,'7 этап'!$A$13:$I$466,8,FALSE)),0,VLOOKUP($B510&amp;$N510,'7 этап'!$A$13:$I$466,8,FALSE))</f>
        <v>0</v>
      </c>
      <c r="M510" s="12">
        <f>LARGE(F510:K510,1)+LARGE(F510:K510,2)+LARGE(F510:K510,3)+LARGE(F510:K510,4)+L510</f>
        <v>0.01</v>
      </c>
      <c r="N510" s="14" t="s">
        <v>971</v>
      </c>
    </row>
    <row r="511" spans="1:14" x14ac:dyDescent="0.3">
      <c r="A511" s="35">
        <v>113</v>
      </c>
      <c r="B511" s="35" t="s">
        <v>848</v>
      </c>
      <c r="C511" s="35" t="s">
        <v>787</v>
      </c>
      <c r="D511" s="35">
        <v>2011</v>
      </c>
      <c r="E511" s="8">
        <f>COUNTIF(F511:L511,"&gt;0")</f>
        <v>1</v>
      </c>
      <c r="F511" s="32">
        <f>IF(ISERROR(VLOOKUP($B511&amp;$N511,'1 этап'!$A$13:$I$512,8,FALSE)),0,VLOOKUP($B511&amp;$N511,'1 этап'!$A$13:$I$512,8,FALSE))</f>
        <v>0</v>
      </c>
      <c r="G511" s="32">
        <f>IF(ISERROR(VLOOKUP($B511&amp;$N511,'2 этап'!$A$13:$I$512,8,FALSE)),0,VLOOKUP($B511&amp;$N511,'2 этап'!$A$13:$I$512,8,FALSE))</f>
        <v>0</v>
      </c>
      <c r="H511" s="32">
        <f>IF(ISERROR(VLOOKUP($B511&amp;$N511,'3 этап'!$A$13:$I$512,8,FALSE)),0,VLOOKUP($B511&amp;$N511,'3 этап'!$A$13:$I$512,8,FALSE))</f>
        <v>0</v>
      </c>
      <c r="I511" s="32">
        <f>IF(ISERROR(VLOOKUP($B511&amp;$N511,'4 этап'!$A$13:$I$512,8,FALSE)),0,VLOOKUP($B511&amp;$N511,'4 этап'!$A$13:$I$512,8,FALSE))</f>
        <v>0</v>
      </c>
      <c r="J511" s="32">
        <f>IF(ISERROR(VLOOKUP($B511&amp;$N511,'5 этап'!$A$13:$I$512,8,FALSE)),0,VLOOKUP($B511&amp;$N511,'5 этап'!$A$13:$I$512,8,FALSE))</f>
        <v>0.01</v>
      </c>
      <c r="K511" s="32">
        <f>IF(ISERROR(VLOOKUP($B511&amp;$N511,'6 этап'!$A$13:$I$512,8,FALSE)),0,VLOOKUP($B511&amp;$N511,'6 этап'!$A$13:$I$512,8,FALSE))</f>
        <v>0</v>
      </c>
      <c r="L511" s="32">
        <f>IF(ISERROR(VLOOKUP($B511&amp;$N511,'7 этап'!$A$13:$I$466,8,FALSE)),0,VLOOKUP($B511&amp;$N511,'7 этап'!$A$13:$I$466,8,FALSE))</f>
        <v>0</v>
      </c>
      <c r="M511" s="12">
        <f>LARGE(F511:K511,1)+LARGE(F511:K511,2)+LARGE(F511:K511,3)+LARGE(F511:K511,4)+L511</f>
        <v>0.01</v>
      </c>
      <c r="N511" s="14" t="s">
        <v>971</v>
      </c>
    </row>
    <row r="512" spans="1:14" s="27" customFormat="1" ht="41" customHeight="1" x14ac:dyDescent="0.3">
      <c r="A512" s="9" t="s">
        <v>972</v>
      </c>
      <c r="B512" s="9"/>
      <c r="C512" s="9"/>
      <c r="D512" s="9"/>
      <c r="E512" s="15"/>
      <c r="F512" s="32">
        <f>IF(ISERROR(VLOOKUP($B512&amp;$N512,'1 этап'!$A$13:$I$512,8,FALSE)),0,VLOOKUP($B512&amp;$N512,'1 этап'!$A$13:$I$512,8,FALSE))</f>
        <v>0</v>
      </c>
      <c r="G512" s="32">
        <f>IF(ISERROR(VLOOKUP($B512&amp;$N512,'2 этап'!$A$13:$I$512,8,FALSE)),0,VLOOKUP($B512&amp;$N512,'2 этап'!$A$13:$I$512,8,FALSE))</f>
        <v>0</v>
      </c>
      <c r="H512" s="32">
        <f>IF(ISERROR(VLOOKUP($B512&amp;$N512,'3 этап'!$A$13:$I$512,8,FALSE)),0,VLOOKUP($B512&amp;$N512,'3 этап'!$A$13:$I$512,8,FALSE))</f>
        <v>0</v>
      </c>
      <c r="I512" s="32">
        <f>IF(ISERROR(VLOOKUP($B512&amp;$N512,'4 этап'!$A$13:$I$512,8,FALSE)),0,VLOOKUP($B512&amp;$N512,'4 этап'!$A$13:$I$512,8,FALSE))</f>
        <v>0</v>
      </c>
      <c r="J512" s="32">
        <f>IF(ISERROR(VLOOKUP($B512&amp;$N512,'5 этап'!$A$13:$I$512,8,FALSE)),0,VLOOKUP($B512&amp;$N512,'5 этап'!$A$13:$I$512,8,FALSE))</f>
        <v>0</v>
      </c>
      <c r="K512" s="32">
        <f>IF(ISERROR(VLOOKUP($B512&amp;$N512,'6 этап'!$A$13:$I$512,8,FALSE)),0,VLOOKUP($B512&amp;$N512,'6 этап'!$A$13:$I$512,8,FALSE))</f>
        <v>0</v>
      </c>
      <c r="L512" s="32">
        <f>IF(ISERROR(VLOOKUP($B512&amp;$N512,'7 этап'!$A$13:$I$466,8,FALSE)),0,VLOOKUP($B512&amp;$N512,'7 этап'!$A$13:$I$466,8,FALSE))</f>
        <v>0</v>
      </c>
      <c r="M512" s="25">
        <v>1001</v>
      </c>
      <c r="N512" s="26" t="s">
        <v>972</v>
      </c>
    </row>
    <row r="513" spans="1:14" x14ac:dyDescent="0.3">
      <c r="A513" s="4">
        <v>1</v>
      </c>
      <c r="B513" s="4" t="s">
        <v>270</v>
      </c>
      <c r="C513" s="4" t="s">
        <v>98</v>
      </c>
      <c r="D513" s="4">
        <v>2009</v>
      </c>
      <c r="E513" s="8">
        <f>COUNTIF(F513:L513,"&gt;0")</f>
        <v>6</v>
      </c>
      <c r="F513" s="32">
        <f>IF(ISERROR(VLOOKUP($B513&amp;$N513,'1 этап'!$A$13:$I$512,8,FALSE)),0,VLOOKUP($B513&amp;$N513,'1 этап'!$A$13:$I$512,8,FALSE))</f>
        <v>194.6</v>
      </c>
      <c r="G513" s="32">
        <f>IF(ISERROR(VLOOKUP($B513&amp;$N513,'2 этап'!$A$13:$I$512,8,FALSE)),0,VLOOKUP($B513&amp;$N513,'2 этап'!$A$13:$I$512,8,FALSE))</f>
        <v>200</v>
      </c>
      <c r="H513" s="32">
        <f>IF(ISERROR(VLOOKUP($B513&amp;$N513,'3 этап'!$A$13:$I$512,8,FALSE)),0,VLOOKUP($B513&amp;$N513,'3 этап'!$A$13:$I$512,8,FALSE))</f>
        <v>200</v>
      </c>
      <c r="I513" s="32">
        <f>IF(ISERROR(VLOOKUP($B513&amp;$N513,'4 этап'!$A$13:$I$512,8,FALSE)),0,VLOOKUP($B513&amp;$N513,'4 этап'!$A$13:$I$512,8,FALSE))</f>
        <v>187.1</v>
      </c>
      <c r="J513" s="32">
        <f>IF(ISERROR(VLOOKUP($B513&amp;$N513,'5 этап'!$A$13:$I$512,8,FALSE)),0,VLOOKUP($B513&amp;$N513,'5 этап'!$A$13:$I$512,8,FALSE))</f>
        <v>200</v>
      </c>
      <c r="K513" s="32">
        <f>IF(ISERROR(VLOOKUP($B513&amp;$N513,'6 этап'!$A$13:$I$512,8,FALSE)),0,VLOOKUP($B513&amp;$N513,'6 этап'!$A$13:$I$512,8,FALSE))</f>
        <v>0</v>
      </c>
      <c r="L513" s="32">
        <f>IF(ISERROR(VLOOKUP($B513&amp;$N513,'7 этап'!$A$13:$I$466,8,FALSE)),0,VLOOKUP($B513&amp;$N513,'7 этап'!$A$13:$I$466,8,FALSE))</f>
        <v>200</v>
      </c>
      <c r="M513" s="12">
        <f>LARGE(F513:K513,1)+LARGE(F513:K513,2)+LARGE(F513:K513,3)+LARGE(F513:K513,4)+L513</f>
        <v>994.6</v>
      </c>
      <c r="N513" s="14" t="s">
        <v>972</v>
      </c>
    </row>
    <row r="514" spans="1:14" x14ac:dyDescent="0.3">
      <c r="A514" s="4">
        <v>2</v>
      </c>
      <c r="B514" s="4" t="s">
        <v>274</v>
      </c>
      <c r="C514" s="4" t="s">
        <v>35</v>
      </c>
      <c r="D514" s="4">
        <v>2008</v>
      </c>
      <c r="E514" s="8">
        <f>COUNTIF(F514:L514,"&gt;0")</f>
        <v>7</v>
      </c>
      <c r="F514" s="32">
        <f>IF(ISERROR(VLOOKUP($B514&amp;$N514,'1 этап'!$A$13:$I$512,8,FALSE)),0,VLOOKUP($B514&amp;$N514,'1 этап'!$A$13:$I$512,8,FALSE))</f>
        <v>177.8</v>
      </c>
      <c r="G514" s="32">
        <f>IF(ISERROR(VLOOKUP($B514&amp;$N514,'2 этап'!$A$13:$I$512,8,FALSE)),0,VLOOKUP($B514&amp;$N514,'2 этап'!$A$13:$I$512,8,FALSE))</f>
        <v>190.8</v>
      </c>
      <c r="H514" s="32">
        <f>IF(ISERROR(VLOOKUP($B514&amp;$N514,'3 этап'!$A$13:$I$512,8,FALSE)),0,VLOOKUP($B514&amp;$N514,'3 этап'!$A$13:$I$512,8,FALSE))</f>
        <v>190.5</v>
      </c>
      <c r="I514" s="32">
        <f>IF(ISERROR(VLOOKUP($B514&amp;$N514,'4 этап'!$A$13:$I$512,8,FALSE)),0,VLOOKUP($B514&amp;$N514,'4 этап'!$A$13:$I$512,8,FALSE))</f>
        <v>184.3</v>
      </c>
      <c r="J514" s="32">
        <f>IF(ISERROR(VLOOKUP($B514&amp;$N514,'5 этап'!$A$13:$I$512,8,FALSE)),0,VLOOKUP($B514&amp;$N514,'5 этап'!$A$13:$I$512,8,FALSE))</f>
        <v>195.4</v>
      </c>
      <c r="K514" s="32">
        <f>IF(ISERROR(VLOOKUP($B514&amp;$N514,'6 этап'!$A$13:$I$512,8,FALSE)),0,VLOOKUP($B514&amp;$N514,'6 этап'!$A$13:$I$512,8,FALSE))</f>
        <v>198.2</v>
      </c>
      <c r="L514" s="32">
        <f>IF(ISERROR(VLOOKUP($B514&amp;$N514,'7 этап'!$A$13:$I$466,8,FALSE)),0,VLOOKUP($B514&amp;$N514,'7 этап'!$A$13:$I$466,8,FALSE))</f>
        <v>185.7</v>
      </c>
      <c r="M514" s="12">
        <f>LARGE(F514:K514,1)+LARGE(F514:K514,2)+LARGE(F514:K514,3)+LARGE(F514:K514,4)+L514</f>
        <v>960.60000000000014</v>
      </c>
      <c r="N514" s="14" t="s">
        <v>972</v>
      </c>
    </row>
    <row r="515" spans="1:14" x14ac:dyDescent="0.3">
      <c r="A515" s="35">
        <v>3</v>
      </c>
      <c r="B515" s="4" t="s">
        <v>271</v>
      </c>
      <c r="C515" s="4" t="s">
        <v>33</v>
      </c>
      <c r="D515" s="4">
        <v>2009</v>
      </c>
      <c r="E515" s="8">
        <f>COUNTIF(F515:L515,"&gt;0")</f>
        <v>7</v>
      </c>
      <c r="F515" s="32">
        <f>IF(ISERROR(VLOOKUP($B515&amp;$N515,'1 этап'!$A$13:$I$512,8,FALSE)),0,VLOOKUP($B515&amp;$N515,'1 этап'!$A$13:$I$512,8,FALSE))</f>
        <v>174.5</v>
      </c>
      <c r="G515" s="32">
        <f>IF(ISERROR(VLOOKUP($B515&amp;$N515,'2 этап'!$A$13:$I$512,8,FALSE)),0,VLOOKUP($B515&amp;$N515,'2 этап'!$A$13:$I$512,8,FALSE))</f>
        <v>198.5</v>
      </c>
      <c r="H515" s="32">
        <f>IF(ISERROR(VLOOKUP($B515&amp;$N515,'3 этап'!$A$13:$I$512,8,FALSE)),0,VLOOKUP($B515&amp;$N515,'3 этап'!$A$13:$I$512,8,FALSE))</f>
        <v>189.4</v>
      </c>
      <c r="I515" s="32">
        <f>IF(ISERROR(VLOOKUP($B515&amp;$N515,'4 этап'!$A$13:$I$512,8,FALSE)),0,VLOOKUP($B515&amp;$N515,'4 этап'!$A$13:$I$512,8,FALSE))</f>
        <v>184.2</v>
      </c>
      <c r="J515" s="32">
        <f>IF(ISERROR(VLOOKUP($B515&amp;$N515,'5 этап'!$A$13:$I$512,8,FALSE)),0,VLOOKUP($B515&amp;$N515,'5 этап'!$A$13:$I$512,8,FALSE))</f>
        <v>0.01</v>
      </c>
      <c r="K515" s="32">
        <f>IF(ISERROR(VLOOKUP($B515&amp;$N515,'6 этап'!$A$13:$I$512,8,FALSE)),0,VLOOKUP($B515&amp;$N515,'6 этап'!$A$13:$I$512,8,FALSE))</f>
        <v>191.2</v>
      </c>
      <c r="L515" s="32">
        <f>IF(ISERROR(VLOOKUP($B515&amp;$N515,'7 этап'!$A$13:$I$466,8,FALSE)),0,VLOOKUP($B515&amp;$N515,'7 этап'!$A$13:$I$466,8,FALSE))</f>
        <v>185.4</v>
      </c>
      <c r="M515" s="12">
        <f>LARGE(F515:K515,1)+LARGE(F515:K515,2)+LARGE(F515:K515,3)+LARGE(F515:K515,4)+L515</f>
        <v>948.69999999999993</v>
      </c>
      <c r="N515" s="14" t="s">
        <v>972</v>
      </c>
    </row>
    <row r="516" spans="1:14" x14ac:dyDescent="0.3">
      <c r="A516" s="35">
        <v>4</v>
      </c>
      <c r="B516" s="4" t="s">
        <v>280</v>
      </c>
      <c r="C516" s="4" t="s">
        <v>94</v>
      </c>
      <c r="D516" s="4">
        <v>2009</v>
      </c>
      <c r="E516" s="8">
        <f>COUNTIF(F516:L516,"&gt;0")</f>
        <v>7</v>
      </c>
      <c r="F516" s="32">
        <f>IF(ISERROR(VLOOKUP($B516&amp;$N516,'1 этап'!$A$13:$I$512,8,FALSE)),0,VLOOKUP($B516&amp;$N516,'1 этап'!$A$13:$I$512,8,FALSE))</f>
        <v>177.4</v>
      </c>
      <c r="G516" s="32">
        <f>IF(ISERROR(VLOOKUP($B516&amp;$N516,'2 этап'!$A$13:$I$512,8,FALSE)),0,VLOOKUP($B516&amp;$N516,'2 этап'!$A$13:$I$512,8,FALSE))</f>
        <v>180.7</v>
      </c>
      <c r="H516" s="32">
        <f>IF(ISERROR(VLOOKUP($B516&amp;$N516,'3 этап'!$A$13:$I$512,8,FALSE)),0,VLOOKUP($B516&amp;$N516,'3 этап'!$A$13:$I$512,8,FALSE))</f>
        <v>169.7</v>
      </c>
      <c r="I516" s="32">
        <f>IF(ISERROR(VLOOKUP($B516&amp;$N516,'4 этап'!$A$13:$I$512,8,FALSE)),0,VLOOKUP($B516&amp;$N516,'4 этап'!$A$13:$I$512,8,FALSE))</f>
        <v>144.9</v>
      </c>
      <c r="J516" s="32">
        <f>IF(ISERROR(VLOOKUP($B516&amp;$N516,'5 этап'!$A$13:$I$512,8,FALSE)),0,VLOOKUP($B516&amp;$N516,'5 этап'!$A$13:$I$512,8,FALSE))</f>
        <v>175.1</v>
      </c>
      <c r="K516" s="32">
        <f>IF(ISERROR(VLOOKUP($B516&amp;$N516,'6 этап'!$A$13:$I$512,8,FALSE)),0,VLOOKUP($B516&amp;$N516,'6 этап'!$A$13:$I$512,8,FALSE))</f>
        <v>199.1</v>
      </c>
      <c r="L516" s="32">
        <f>IF(ISERROR(VLOOKUP($B516&amp;$N516,'7 этап'!$A$13:$I$466,8,FALSE)),0,VLOOKUP($B516&amp;$N516,'7 этап'!$A$13:$I$466,8,FALSE))</f>
        <v>197.8</v>
      </c>
      <c r="M516" s="12">
        <f>LARGE(F516:K516,1)+LARGE(F516:K516,2)+LARGE(F516:K516,3)+LARGE(F516:K516,4)+L516</f>
        <v>930.09999999999991</v>
      </c>
      <c r="N516" s="14" t="s">
        <v>972</v>
      </c>
    </row>
    <row r="517" spans="1:14" x14ac:dyDescent="0.3">
      <c r="A517" s="35">
        <v>5</v>
      </c>
      <c r="B517" s="4" t="s">
        <v>277</v>
      </c>
      <c r="C517" s="4" t="s">
        <v>112</v>
      </c>
      <c r="D517" s="4">
        <v>2008</v>
      </c>
      <c r="E517" s="8">
        <f>COUNTIF(F517:L517,"&gt;0")</f>
        <v>7</v>
      </c>
      <c r="F517" s="32">
        <f>IF(ISERROR(VLOOKUP($B517&amp;$N517,'1 этап'!$A$13:$I$512,8,FALSE)),0,VLOOKUP($B517&amp;$N517,'1 этап'!$A$13:$I$512,8,FALSE))</f>
        <v>162.30000000000001</v>
      </c>
      <c r="G517" s="32">
        <f>IF(ISERROR(VLOOKUP($B517&amp;$N517,'2 этап'!$A$13:$I$512,8,FALSE)),0,VLOOKUP($B517&amp;$N517,'2 этап'!$A$13:$I$512,8,FALSE))</f>
        <v>185.5</v>
      </c>
      <c r="H517" s="32">
        <f>IF(ISERROR(VLOOKUP($B517&amp;$N517,'3 этап'!$A$13:$I$512,8,FALSE)),0,VLOOKUP($B517&amp;$N517,'3 этап'!$A$13:$I$512,8,FALSE))</f>
        <v>177.8</v>
      </c>
      <c r="I517" s="32">
        <f>IF(ISERROR(VLOOKUP($B517&amp;$N517,'4 этап'!$A$13:$I$512,8,FALSE)),0,VLOOKUP($B517&amp;$N517,'4 этап'!$A$13:$I$512,8,FALSE))</f>
        <v>154.1</v>
      </c>
      <c r="J517" s="32">
        <f>IF(ISERROR(VLOOKUP($B517&amp;$N517,'5 этап'!$A$13:$I$512,8,FALSE)),0,VLOOKUP($B517&amp;$N517,'5 этап'!$A$13:$I$512,8,FALSE))</f>
        <v>183.6</v>
      </c>
      <c r="K517" s="32">
        <f>IF(ISERROR(VLOOKUP($B517&amp;$N517,'6 этап'!$A$13:$I$512,8,FALSE)),0,VLOOKUP($B517&amp;$N517,'6 этап'!$A$13:$I$512,8,FALSE))</f>
        <v>171.2</v>
      </c>
      <c r="L517" s="32">
        <f>IF(ISERROR(VLOOKUP($B517&amp;$N517,'7 этап'!$A$13:$I$466,8,FALSE)),0,VLOOKUP($B517&amp;$N517,'7 этап'!$A$13:$I$466,8,FALSE))</f>
        <v>187.3</v>
      </c>
      <c r="M517" s="12">
        <f>LARGE(F517:K517,1)+LARGE(F517:K517,2)+LARGE(F517:K517,3)+LARGE(F517:K517,4)+L517</f>
        <v>905.40000000000009</v>
      </c>
      <c r="N517" s="14" t="s">
        <v>972</v>
      </c>
    </row>
    <row r="518" spans="1:14" x14ac:dyDescent="0.3">
      <c r="A518" s="35">
        <v>6</v>
      </c>
      <c r="B518" s="4" t="s">
        <v>278</v>
      </c>
      <c r="C518" s="4" t="s">
        <v>46</v>
      </c>
      <c r="D518" s="4">
        <v>2008</v>
      </c>
      <c r="E518" s="8">
        <f>COUNTIF(F518:L518,"&gt;0")</f>
        <v>6</v>
      </c>
      <c r="F518" s="32">
        <f>IF(ISERROR(VLOOKUP($B518&amp;$N518,'1 этап'!$A$13:$I$512,8,FALSE)),0,VLOOKUP($B518&amp;$N518,'1 этап'!$A$13:$I$512,8,FALSE))</f>
        <v>108.6</v>
      </c>
      <c r="G518" s="32">
        <f>IF(ISERROR(VLOOKUP($B518&amp;$N518,'2 этап'!$A$13:$I$512,8,FALSE)),0,VLOOKUP($B518&amp;$N518,'2 этап'!$A$13:$I$512,8,FALSE))</f>
        <v>183</v>
      </c>
      <c r="H518" s="32">
        <f>IF(ISERROR(VLOOKUP($B518&amp;$N518,'3 этап'!$A$13:$I$512,8,FALSE)),0,VLOOKUP($B518&amp;$N518,'3 этап'!$A$13:$I$512,8,FALSE))</f>
        <v>182</v>
      </c>
      <c r="I518" s="32">
        <f>IF(ISERROR(VLOOKUP($B518&amp;$N518,'4 этап'!$A$13:$I$512,8,FALSE)),0,VLOOKUP($B518&amp;$N518,'4 этап'!$A$13:$I$512,8,FALSE))</f>
        <v>177.9</v>
      </c>
      <c r="J518" s="32">
        <f>IF(ISERROR(VLOOKUP($B518&amp;$N518,'5 этап'!$A$13:$I$512,8,FALSE)),0,VLOOKUP($B518&amp;$N518,'5 этап'!$A$13:$I$512,8,FALSE))</f>
        <v>0</v>
      </c>
      <c r="K518" s="32">
        <f>IF(ISERROR(VLOOKUP($B518&amp;$N518,'6 этап'!$A$13:$I$512,8,FALSE)),0,VLOOKUP($B518&amp;$N518,'6 этап'!$A$13:$I$512,8,FALSE))</f>
        <v>179.3</v>
      </c>
      <c r="L518" s="32">
        <f>IF(ISERROR(VLOOKUP($B518&amp;$N518,'7 этап'!$A$13:$I$466,8,FALSE)),0,VLOOKUP($B518&amp;$N518,'7 этап'!$A$13:$I$466,8,FALSE))</f>
        <v>178.4</v>
      </c>
      <c r="M518" s="12">
        <f>LARGE(F518:K518,1)+LARGE(F518:K518,2)+LARGE(F518:K518,3)+LARGE(F518:K518,4)+L518</f>
        <v>900.59999999999991</v>
      </c>
      <c r="N518" s="14" t="s">
        <v>972</v>
      </c>
    </row>
    <row r="519" spans="1:14" x14ac:dyDescent="0.3">
      <c r="A519" s="35">
        <v>7</v>
      </c>
      <c r="B519" s="4" t="s">
        <v>272</v>
      </c>
      <c r="C519" s="4" t="s">
        <v>37</v>
      </c>
      <c r="D519" s="4">
        <v>2008</v>
      </c>
      <c r="E519" s="8">
        <f>COUNTIF(F519:L519,"&gt;0")</f>
        <v>7</v>
      </c>
      <c r="F519" s="32">
        <f>IF(ISERROR(VLOOKUP($B519&amp;$N519,'1 этап'!$A$13:$I$512,8,FALSE)),0,VLOOKUP($B519&amp;$N519,'1 этап'!$A$13:$I$512,8,FALSE))</f>
        <v>163.1</v>
      </c>
      <c r="G519" s="32">
        <f>IF(ISERROR(VLOOKUP($B519&amp;$N519,'2 этап'!$A$13:$I$512,8,FALSE)),0,VLOOKUP($B519&amp;$N519,'2 этап'!$A$13:$I$512,8,FALSE))</f>
        <v>196.8</v>
      </c>
      <c r="H519" s="32">
        <f>IF(ISERROR(VLOOKUP($B519&amp;$N519,'3 этап'!$A$13:$I$512,8,FALSE)),0,VLOOKUP($B519&amp;$N519,'3 этап'!$A$13:$I$512,8,FALSE))</f>
        <v>189.9</v>
      </c>
      <c r="I519" s="32">
        <f>IF(ISERROR(VLOOKUP($B519&amp;$N519,'4 этап'!$A$13:$I$512,8,FALSE)),0,VLOOKUP($B519&amp;$N519,'4 этап'!$A$13:$I$512,8,FALSE))</f>
        <v>0.01</v>
      </c>
      <c r="J519" s="32">
        <f>IF(ISERROR(VLOOKUP($B519&amp;$N519,'5 этап'!$A$13:$I$512,8,FALSE)),0,VLOOKUP($B519&amp;$N519,'5 этап'!$A$13:$I$512,8,FALSE))</f>
        <v>191.3</v>
      </c>
      <c r="K519" s="32">
        <f>IF(ISERROR(VLOOKUP($B519&amp;$N519,'6 этап'!$A$13:$I$512,8,FALSE)),0,VLOOKUP($B519&amp;$N519,'6 этап'!$A$13:$I$512,8,FALSE))</f>
        <v>161.6</v>
      </c>
      <c r="L519" s="32">
        <f>IF(ISERROR(VLOOKUP($B519&amp;$N519,'7 этап'!$A$13:$I$466,8,FALSE)),0,VLOOKUP($B519&amp;$N519,'7 этап'!$A$13:$I$466,8,FALSE))</f>
        <v>155.69999999999999</v>
      </c>
      <c r="M519" s="12">
        <f>LARGE(F519:K519,1)+LARGE(F519:K519,2)+LARGE(F519:K519,3)+LARGE(F519:K519,4)+L519</f>
        <v>896.8</v>
      </c>
      <c r="N519" s="14" t="s">
        <v>972</v>
      </c>
    </row>
    <row r="520" spans="1:14" x14ac:dyDescent="0.3">
      <c r="A520" s="35">
        <v>8</v>
      </c>
      <c r="B520" s="4" t="s">
        <v>273</v>
      </c>
      <c r="C520" s="4" t="s">
        <v>98</v>
      </c>
      <c r="D520" s="4">
        <v>2009</v>
      </c>
      <c r="E520" s="8">
        <f>COUNTIF(F520:L520,"&gt;0")</f>
        <v>6</v>
      </c>
      <c r="F520" s="32">
        <f>IF(ISERROR(VLOOKUP($B520&amp;$N520,'1 этап'!$A$13:$I$512,8,FALSE)),0,VLOOKUP($B520&amp;$N520,'1 этап'!$A$13:$I$512,8,FALSE))</f>
        <v>0</v>
      </c>
      <c r="G520" s="32">
        <f>IF(ISERROR(VLOOKUP($B520&amp;$N520,'2 этап'!$A$13:$I$512,8,FALSE)),0,VLOOKUP($B520&amp;$N520,'2 этап'!$A$13:$I$512,8,FALSE))</f>
        <v>193</v>
      </c>
      <c r="H520" s="32">
        <f>IF(ISERROR(VLOOKUP($B520&amp;$N520,'3 этап'!$A$13:$I$512,8,FALSE)),0,VLOOKUP($B520&amp;$N520,'3 этап'!$A$13:$I$512,8,FALSE))</f>
        <v>177.8</v>
      </c>
      <c r="I520" s="32">
        <f>IF(ISERROR(VLOOKUP($B520&amp;$N520,'4 этап'!$A$13:$I$512,8,FALSE)),0,VLOOKUP($B520&amp;$N520,'4 этап'!$A$13:$I$512,8,FALSE))</f>
        <v>163.19999999999999</v>
      </c>
      <c r="J520" s="32">
        <f>IF(ISERROR(VLOOKUP($B520&amp;$N520,'5 этап'!$A$13:$I$512,8,FALSE)),0,VLOOKUP($B520&amp;$N520,'5 этап'!$A$13:$I$512,8,FALSE))</f>
        <v>0.01</v>
      </c>
      <c r="K520" s="32">
        <f>IF(ISERROR(VLOOKUP($B520&amp;$N520,'6 этап'!$A$13:$I$512,8,FALSE)),0,VLOOKUP($B520&amp;$N520,'6 этап'!$A$13:$I$512,8,FALSE))</f>
        <v>160.80000000000001</v>
      </c>
      <c r="L520" s="32">
        <f>IF(ISERROR(VLOOKUP($B520&amp;$N520,'7 этап'!$A$13:$I$466,8,FALSE)),0,VLOOKUP($B520&amp;$N520,'7 этап'!$A$13:$I$466,8,FALSE))</f>
        <v>178.5</v>
      </c>
      <c r="M520" s="12">
        <f>LARGE(F520:K520,1)+LARGE(F520:K520,2)+LARGE(F520:K520,3)+LARGE(F520:K520,4)+L520</f>
        <v>873.3</v>
      </c>
      <c r="N520" s="14" t="s">
        <v>972</v>
      </c>
    </row>
    <row r="521" spans="1:14" x14ac:dyDescent="0.3">
      <c r="A521" s="35">
        <v>9</v>
      </c>
      <c r="B521" s="4" t="s">
        <v>276</v>
      </c>
      <c r="C521" s="4" t="s">
        <v>112</v>
      </c>
      <c r="D521" s="4">
        <v>2008</v>
      </c>
      <c r="E521" s="8">
        <f>COUNTIF(F521:L521,"&gt;0")</f>
        <v>7</v>
      </c>
      <c r="F521" s="32">
        <f>IF(ISERROR(VLOOKUP($B521&amp;$N521,'1 этап'!$A$13:$I$512,8,FALSE)),0,VLOOKUP($B521&amp;$N521,'1 этап'!$A$13:$I$512,8,FALSE))</f>
        <v>1</v>
      </c>
      <c r="G521" s="32">
        <f>IF(ISERROR(VLOOKUP($B521&amp;$N521,'2 этап'!$A$13:$I$512,8,FALSE)),0,VLOOKUP($B521&amp;$N521,'2 этап'!$A$13:$I$512,8,FALSE))</f>
        <v>187.9</v>
      </c>
      <c r="H521" s="32">
        <f>IF(ISERROR(VLOOKUP($B521&amp;$N521,'3 этап'!$A$13:$I$512,8,FALSE)),0,VLOOKUP($B521&amp;$N521,'3 этап'!$A$13:$I$512,8,FALSE))</f>
        <v>177</v>
      </c>
      <c r="I521" s="32">
        <f>IF(ISERROR(VLOOKUP($B521&amp;$N521,'4 этап'!$A$13:$I$512,8,FALSE)),0,VLOOKUP($B521&amp;$N521,'4 этап'!$A$13:$I$512,8,FALSE))</f>
        <v>159.5</v>
      </c>
      <c r="J521" s="32">
        <f>IF(ISERROR(VLOOKUP($B521&amp;$N521,'5 этап'!$A$13:$I$512,8,FALSE)),0,VLOOKUP($B521&amp;$N521,'5 этап'!$A$13:$I$512,8,FALSE))</f>
        <v>162.9</v>
      </c>
      <c r="K521" s="32">
        <f>IF(ISERROR(VLOOKUP($B521&amp;$N521,'6 этап'!$A$13:$I$512,8,FALSE)),0,VLOOKUP($B521&amp;$N521,'6 этап'!$A$13:$I$512,8,FALSE))</f>
        <v>174</v>
      </c>
      <c r="L521" s="32">
        <f>IF(ISERROR(VLOOKUP($B521&amp;$N521,'7 этап'!$A$13:$I$466,8,FALSE)),0,VLOOKUP($B521&amp;$N521,'7 этап'!$A$13:$I$466,8,FALSE))</f>
        <v>168.1</v>
      </c>
      <c r="M521" s="12">
        <f>LARGE(F521:K521,1)+LARGE(F521:K521,2)+LARGE(F521:K521,3)+LARGE(F521:K521,4)+L521</f>
        <v>869.9</v>
      </c>
      <c r="N521" s="14" t="s">
        <v>972</v>
      </c>
    </row>
    <row r="522" spans="1:14" x14ac:dyDescent="0.3">
      <c r="A522" s="35">
        <v>10</v>
      </c>
      <c r="B522" s="4" t="s">
        <v>546</v>
      </c>
      <c r="C522" s="4" t="s">
        <v>35</v>
      </c>
      <c r="D522" s="4">
        <v>2008</v>
      </c>
      <c r="E522" s="8">
        <f>COUNTIF(F522:L522,"&gt;0")</f>
        <v>5</v>
      </c>
      <c r="F522" s="32">
        <f>IF(ISERROR(VLOOKUP($B522&amp;$N522,'1 этап'!$A$13:$I$512,8,FALSE)),0,VLOOKUP($B522&amp;$N522,'1 этап'!$A$13:$I$512,8,FALSE))</f>
        <v>149.19999999999999</v>
      </c>
      <c r="G522" s="32">
        <f>IF(ISERROR(VLOOKUP($B522&amp;$N522,'2 этап'!$A$13:$I$512,8,FALSE)),0,VLOOKUP($B522&amp;$N522,'2 этап'!$A$13:$I$512,8,FALSE))</f>
        <v>0</v>
      </c>
      <c r="H522" s="32">
        <f>IF(ISERROR(VLOOKUP($B522&amp;$N522,'3 этап'!$A$13:$I$512,8,FALSE)),0,VLOOKUP($B522&amp;$N522,'3 этап'!$A$13:$I$512,8,FALSE))</f>
        <v>0</v>
      </c>
      <c r="I522" s="32">
        <f>IF(ISERROR(VLOOKUP($B522&amp;$N522,'4 этап'!$A$13:$I$512,8,FALSE)),0,VLOOKUP($B522&amp;$N522,'4 этап'!$A$13:$I$512,8,FALSE))</f>
        <v>159.19999999999999</v>
      </c>
      <c r="J522" s="32">
        <f>IF(ISERROR(VLOOKUP($B522&amp;$N522,'5 этап'!$A$13:$I$512,8,FALSE)),0,VLOOKUP($B522&amp;$N522,'5 этап'!$A$13:$I$512,8,FALSE))</f>
        <v>173.7</v>
      </c>
      <c r="K522" s="32">
        <f>IF(ISERROR(VLOOKUP($B522&amp;$N522,'6 этап'!$A$13:$I$512,8,FALSE)),0,VLOOKUP($B522&amp;$N522,'6 этап'!$A$13:$I$512,8,FALSE))</f>
        <v>183.3</v>
      </c>
      <c r="L522" s="32">
        <f>IF(ISERROR(VLOOKUP($B522&amp;$N522,'7 этап'!$A$13:$I$466,8,FALSE)),0,VLOOKUP($B522&amp;$N522,'7 этап'!$A$13:$I$466,8,FALSE))</f>
        <v>193.4</v>
      </c>
      <c r="M522" s="12">
        <f>LARGE(F522:K522,1)+LARGE(F522:K522,2)+LARGE(F522:K522,3)+LARGE(F522:K522,4)+L522</f>
        <v>858.80000000000007</v>
      </c>
      <c r="N522" s="14" t="s">
        <v>972</v>
      </c>
    </row>
    <row r="523" spans="1:14" x14ac:dyDescent="0.3">
      <c r="A523" s="35">
        <v>11</v>
      </c>
      <c r="B523" s="4" t="s">
        <v>281</v>
      </c>
      <c r="C523" s="4" t="s">
        <v>112</v>
      </c>
      <c r="D523" s="4">
        <v>2008</v>
      </c>
      <c r="E523" s="8">
        <f>COUNTIF(F523:L523,"&gt;0")</f>
        <v>6</v>
      </c>
      <c r="F523" s="32">
        <f>IF(ISERROR(VLOOKUP($B523&amp;$N523,'1 этап'!$A$13:$I$512,8,FALSE)),0,VLOOKUP($B523&amp;$N523,'1 этап'!$A$13:$I$512,8,FALSE))</f>
        <v>178.3</v>
      </c>
      <c r="G523" s="32">
        <f>IF(ISERROR(VLOOKUP($B523&amp;$N523,'2 этап'!$A$13:$I$512,8,FALSE)),0,VLOOKUP($B523&amp;$N523,'2 этап'!$A$13:$I$512,8,FALSE))</f>
        <v>180.4</v>
      </c>
      <c r="H523" s="32">
        <f>IF(ISERROR(VLOOKUP($B523&amp;$N523,'3 этап'!$A$13:$I$512,8,FALSE)),0,VLOOKUP($B523&amp;$N523,'3 этап'!$A$13:$I$512,8,FALSE))</f>
        <v>171.1</v>
      </c>
      <c r="I523" s="32">
        <f>IF(ISERROR(VLOOKUP($B523&amp;$N523,'4 этап'!$A$13:$I$512,8,FALSE)),0,VLOOKUP($B523&amp;$N523,'4 этап'!$A$13:$I$512,8,FALSE))</f>
        <v>120.4</v>
      </c>
      <c r="J523" s="32">
        <f>IF(ISERROR(VLOOKUP($B523&amp;$N523,'5 этап'!$A$13:$I$512,8,FALSE)),0,VLOOKUP($B523&amp;$N523,'5 этап'!$A$13:$I$512,8,FALSE))</f>
        <v>157.9</v>
      </c>
      <c r="K523" s="32">
        <f>IF(ISERROR(VLOOKUP($B523&amp;$N523,'6 этап'!$A$13:$I$512,8,FALSE)),0,VLOOKUP($B523&amp;$N523,'6 этап'!$A$13:$I$512,8,FALSE))</f>
        <v>0</v>
      </c>
      <c r="L523" s="32">
        <f>IF(ISERROR(VLOOKUP($B523&amp;$N523,'7 этап'!$A$13:$I$466,8,FALSE)),0,VLOOKUP($B523&amp;$N523,'7 этап'!$A$13:$I$466,8,FALSE))</f>
        <v>169.6</v>
      </c>
      <c r="M523" s="12">
        <f>LARGE(F523:K523,1)+LARGE(F523:K523,2)+LARGE(F523:K523,3)+LARGE(F523:K523,4)+L523</f>
        <v>857.30000000000007</v>
      </c>
      <c r="N523" s="14" t="s">
        <v>972</v>
      </c>
    </row>
    <row r="524" spans="1:14" x14ac:dyDescent="0.3">
      <c r="A524" s="35">
        <v>12</v>
      </c>
      <c r="B524" s="4" t="s">
        <v>286</v>
      </c>
      <c r="C524" s="4" t="s">
        <v>149</v>
      </c>
      <c r="D524" s="4">
        <v>2008</v>
      </c>
      <c r="E524" s="8">
        <f>COUNTIF(F524:L524,"&gt;0")</f>
        <v>7</v>
      </c>
      <c r="F524" s="32">
        <f>IF(ISERROR(VLOOKUP($B524&amp;$N524,'1 этап'!$A$13:$I$512,8,FALSE)),0,VLOOKUP($B524&amp;$N524,'1 этап'!$A$13:$I$512,8,FALSE))</f>
        <v>0.01</v>
      </c>
      <c r="G524" s="32">
        <f>IF(ISERROR(VLOOKUP($B524&amp;$N524,'2 этап'!$A$13:$I$512,8,FALSE)),0,VLOOKUP($B524&amp;$N524,'2 этап'!$A$13:$I$512,8,FALSE))</f>
        <v>173.8</v>
      </c>
      <c r="H524" s="32">
        <f>IF(ISERROR(VLOOKUP($B524&amp;$N524,'3 этап'!$A$13:$I$512,8,FALSE)),0,VLOOKUP($B524&amp;$N524,'3 этап'!$A$13:$I$512,8,FALSE))</f>
        <v>171.9</v>
      </c>
      <c r="I524" s="32">
        <f>IF(ISERROR(VLOOKUP($B524&amp;$N524,'4 этап'!$A$13:$I$512,8,FALSE)),0,VLOOKUP($B524&amp;$N524,'4 этап'!$A$13:$I$512,8,FALSE))</f>
        <v>0.01</v>
      </c>
      <c r="J524" s="32">
        <f>IF(ISERROR(VLOOKUP($B524&amp;$N524,'5 этап'!$A$13:$I$512,8,FALSE)),0,VLOOKUP($B524&amp;$N524,'5 этап'!$A$13:$I$512,8,FALSE))</f>
        <v>168.4</v>
      </c>
      <c r="K524" s="32">
        <f>IF(ISERROR(VLOOKUP($B524&amp;$N524,'6 этап'!$A$13:$I$512,8,FALSE)),0,VLOOKUP($B524&amp;$N524,'6 этап'!$A$13:$I$512,8,FALSE))</f>
        <v>146.6</v>
      </c>
      <c r="L524" s="32">
        <f>IF(ISERROR(VLOOKUP($B524&amp;$N524,'7 этап'!$A$13:$I$466,8,FALSE)),0,VLOOKUP($B524&amp;$N524,'7 этап'!$A$13:$I$466,8,FALSE))</f>
        <v>163.1</v>
      </c>
      <c r="M524" s="12">
        <f>LARGE(F524:K524,1)+LARGE(F524:K524,2)+LARGE(F524:K524,3)+LARGE(F524:K524,4)+L524</f>
        <v>823.80000000000007</v>
      </c>
      <c r="N524" s="14" t="s">
        <v>972</v>
      </c>
    </row>
    <row r="525" spans="1:14" x14ac:dyDescent="0.3">
      <c r="A525" s="35">
        <v>13</v>
      </c>
      <c r="B525" s="4" t="s">
        <v>282</v>
      </c>
      <c r="C525" s="4" t="s">
        <v>37</v>
      </c>
      <c r="D525" s="4">
        <v>2008</v>
      </c>
      <c r="E525" s="8">
        <f>COUNTIF(F525:L525,"&gt;0")</f>
        <v>7</v>
      </c>
      <c r="F525" s="32">
        <f>IF(ISERROR(VLOOKUP($B525&amp;$N525,'1 этап'!$A$13:$I$512,8,FALSE)),0,VLOOKUP($B525&amp;$N525,'1 этап'!$A$13:$I$512,8,FALSE))</f>
        <v>149.6</v>
      </c>
      <c r="G525" s="32">
        <f>IF(ISERROR(VLOOKUP($B525&amp;$N525,'2 этап'!$A$13:$I$512,8,FALSE)),0,VLOOKUP($B525&amp;$N525,'2 этап'!$A$13:$I$512,8,FALSE))</f>
        <v>180.4</v>
      </c>
      <c r="H525" s="32">
        <f>IF(ISERROR(VLOOKUP($B525&amp;$N525,'3 этап'!$A$13:$I$512,8,FALSE)),0,VLOOKUP($B525&amp;$N525,'3 этап'!$A$13:$I$512,8,FALSE))</f>
        <v>180.5</v>
      </c>
      <c r="I525" s="32">
        <f>IF(ISERROR(VLOOKUP($B525&amp;$N525,'4 этап'!$A$13:$I$512,8,FALSE)),0,VLOOKUP($B525&amp;$N525,'4 этап'!$A$13:$I$512,8,FALSE))</f>
        <v>167.1</v>
      </c>
      <c r="J525" s="32">
        <f>IF(ISERROR(VLOOKUP($B525&amp;$N525,'5 этап'!$A$13:$I$512,8,FALSE)),0,VLOOKUP($B525&amp;$N525,'5 этап'!$A$13:$I$512,8,FALSE))</f>
        <v>154.9</v>
      </c>
      <c r="K525" s="32">
        <f>IF(ISERROR(VLOOKUP($B525&amp;$N525,'6 этап'!$A$13:$I$512,8,FALSE)),0,VLOOKUP($B525&amp;$N525,'6 этап'!$A$13:$I$512,8,FALSE))</f>
        <v>146.80000000000001</v>
      </c>
      <c r="L525" s="32">
        <f>IF(ISERROR(VLOOKUP($B525&amp;$N525,'7 этап'!$A$13:$I$466,8,FALSE)),0,VLOOKUP($B525&amp;$N525,'7 этап'!$A$13:$I$466,8,FALSE))</f>
        <v>140.5</v>
      </c>
      <c r="M525" s="12">
        <f>LARGE(F525:K525,1)+LARGE(F525:K525,2)+LARGE(F525:K525,3)+LARGE(F525:K525,4)+L525</f>
        <v>823.4</v>
      </c>
      <c r="N525" s="14" t="s">
        <v>972</v>
      </c>
    </row>
    <row r="526" spans="1:14" x14ac:dyDescent="0.3">
      <c r="A526" s="35">
        <v>14</v>
      </c>
      <c r="B526" s="4" t="s">
        <v>293</v>
      </c>
      <c r="C526" s="4" t="s">
        <v>149</v>
      </c>
      <c r="D526" s="4">
        <v>2009</v>
      </c>
      <c r="E526" s="8">
        <f>COUNTIF(F526:L526,"&gt;0")</f>
        <v>7</v>
      </c>
      <c r="F526" s="32">
        <f>IF(ISERROR(VLOOKUP($B526&amp;$N526,'1 этап'!$A$13:$I$512,8,FALSE)),0,VLOOKUP($B526&amp;$N526,'1 этап'!$A$13:$I$512,8,FALSE))</f>
        <v>38.299999999999997</v>
      </c>
      <c r="G526" s="32">
        <f>IF(ISERROR(VLOOKUP($B526&amp;$N526,'2 этап'!$A$13:$I$512,8,FALSE)),0,VLOOKUP($B526&amp;$N526,'2 этап'!$A$13:$I$512,8,FALSE))</f>
        <v>163.30000000000001</v>
      </c>
      <c r="H526" s="32">
        <f>IF(ISERROR(VLOOKUP($B526&amp;$N526,'3 этап'!$A$13:$I$512,8,FALSE)),0,VLOOKUP($B526&amp;$N526,'3 этап'!$A$13:$I$512,8,FALSE))</f>
        <v>128.19999999999999</v>
      </c>
      <c r="I526" s="32">
        <f>IF(ISERROR(VLOOKUP($B526&amp;$N526,'4 этап'!$A$13:$I$512,8,FALSE)),0,VLOOKUP($B526&amp;$N526,'4 этап'!$A$13:$I$512,8,FALSE))</f>
        <v>163.5</v>
      </c>
      <c r="J526" s="32">
        <f>IF(ISERROR(VLOOKUP($B526&amp;$N526,'5 этап'!$A$13:$I$512,8,FALSE)),0,VLOOKUP($B526&amp;$N526,'5 этап'!$A$13:$I$512,8,FALSE))</f>
        <v>158.4</v>
      </c>
      <c r="K526" s="32">
        <f>IF(ISERROR(VLOOKUP($B526&amp;$N526,'6 этап'!$A$13:$I$512,8,FALSE)),0,VLOOKUP($B526&amp;$N526,'6 этап'!$A$13:$I$512,8,FALSE))</f>
        <v>166.9</v>
      </c>
      <c r="L526" s="32">
        <f>IF(ISERROR(VLOOKUP($B526&amp;$N526,'7 этап'!$A$13:$I$466,8,FALSE)),0,VLOOKUP($B526&amp;$N526,'7 этап'!$A$13:$I$466,8,FALSE))</f>
        <v>153.80000000000001</v>
      </c>
      <c r="M526" s="12">
        <f>LARGE(F526:K526,1)+LARGE(F526:K526,2)+LARGE(F526:K526,3)+LARGE(F526:K526,4)+L526</f>
        <v>805.90000000000009</v>
      </c>
      <c r="N526" s="14" t="s">
        <v>972</v>
      </c>
    </row>
    <row r="527" spans="1:14" x14ac:dyDescent="0.3">
      <c r="A527" s="35">
        <v>15</v>
      </c>
      <c r="B527" s="16" t="s">
        <v>290</v>
      </c>
      <c r="C527" s="16" t="s">
        <v>42</v>
      </c>
      <c r="D527" s="16">
        <v>2009</v>
      </c>
      <c r="E527" s="8">
        <f>COUNTIF(F527:L527,"&gt;0")</f>
        <v>6</v>
      </c>
      <c r="F527" s="32">
        <f>IF(ISERROR(VLOOKUP($B527&amp;$N527,'1 этап'!$A$13:$I$512,8,FALSE)),0,VLOOKUP($B527&amp;$N527,'1 этап'!$A$13:$I$512,8,FALSE))</f>
        <v>154.19999999999999</v>
      </c>
      <c r="G527" s="32">
        <f>IF(ISERROR(VLOOKUP($B527&amp;$N527,'2 этап'!$A$13:$I$512,8,FALSE)),0,VLOOKUP($B527&amp;$N527,'2 этап'!$A$13:$I$512,8,FALSE))</f>
        <v>168.5</v>
      </c>
      <c r="H527" s="32">
        <f>IF(ISERROR(VLOOKUP($B527&amp;$N527,'3 этап'!$A$13:$I$512,8,FALSE)),0,VLOOKUP($B527&amp;$N527,'3 этап'!$A$13:$I$512,8,FALSE))</f>
        <v>162.69999999999999</v>
      </c>
      <c r="I527" s="32">
        <f>IF(ISERROR(VLOOKUP($B527&amp;$N527,'4 этап'!$A$13:$I$512,8,FALSE)),0,VLOOKUP($B527&amp;$N527,'4 этап'!$A$13:$I$512,8,FALSE))</f>
        <v>153.30000000000001</v>
      </c>
      <c r="J527" s="32">
        <f>IF(ISERROR(VLOOKUP($B527&amp;$N527,'5 этап'!$A$13:$I$512,8,FALSE)),0,VLOOKUP($B527&amp;$N527,'5 этап'!$A$13:$I$512,8,FALSE))</f>
        <v>0</v>
      </c>
      <c r="K527" s="32">
        <f>IF(ISERROR(VLOOKUP($B527&amp;$N527,'6 этап'!$A$13:$I$512,8,FALSE)),0,VLOOKUP($B527&amp;$N527,'6 этап'!$A$13:$I$512,8,FALSE))</f>
        <v>163</v>
      </c>
      <c r="L527" s="32">
        <f>IF(ISERROR(VLOOKUP($B527&amp;$N527,'7 этап'!$A$13:$I$466,8,FALSE)),0,VLOOKUP($B527&amp;$N527,'7 этап'!$A$13:$I$466,8,FALSE))</f>
        <v>157.19999999999999</v>
      </c>
      <c r="M527" s="12">
        <f>LARGE(F527:K527,1)+LARGE(F527:K527,2)+LARGE(F527:K527,3)+LARGE(F527:K527,4)+L527</f>
        <v>805.59999999999991</v>
      </c>
      <c r="N527" s="14" t="s">
        <v>972</v>
      </c>
    </row>
    <row r="528" spans="1:14" x14ac:dyDescent="0.3">
      <c r="A528" s="35">
        <v>16</v>
      </c>
      <c r="B528" s="16" t="s">
        <v>289</v>
      </c>
      <c r="C528" s="16" t="s">
        <v>37</v>
      </c>
      <c r="D528" s="16">
        <v>2009</v>
      </c>
      <c r="E528" s="8">
        <f>COUNTIF(F528:L528,"&gt;0")</f>
        <v>7</v>
      </c>
      <c r="F528" s="32">
        <f>IF(ISERROR(VLOOKUP($B528&amp;$N528,'1 этап'!$A$13:$I$512,8,FALSE)),0,VLOOKUP($B528&amp;$N528,'1 этап'!$A$13:$I$512,8,FALSE))</f>
        <v>0.01</v>
      </c>
      <c r="G528" s="32">
        <f>IF(ISERROR(VLOOKUP($B528&amp;$N528,'2 этап'!$A$13:$I$512,8,FALSE)),0,VLOOKUP($B528&amp;$N528,'2 этап'!$A$13:$I$512,8,FALSE))</f>
        <v>169.3</v>
      </c>
      <c r="H528" s="32">
        <f>IF(ISERROR(VLOOKUP($B528&amp;$N528,'3 этап'!$A$13:$I$512,8,FALSE)),0,VLOOKUP($B528&amp;$N528,'3 этап'!$A$13:$I$512,8,FALSE))</f>
        <v>136.4</v>
      </c>
      <c r="I528" s="32">
        <f>IF(ISERROR(VLOOKUP($B528&amp;$N528,'4 этап'!$A$13:$I$512,8,FALSE)),0,VLOOKUP($B528&amp;$N528,'4 этап'!$A$13:$I$512,8,FALSE))</f>
        <v>134.1</v>
      </c>
      <c r="J528" s="32">
        <f>IF(ISERROR(VLOOKUP($B528&amp;$N528,'5 этап'!$A$13:$I$512,8,FALSE)),0,VLOOKUP($B528&amp;$N528,'5 этап'!$A$13:$I$512,8,FALSE))</f>
        <v>162.80000000000001</v>
      </c>
      <c r="K528" s="32">
        <f>IF(ISERROR(VLOOKUP($B528&amp;$N528,'6 этап'!$A$13:$I$512,8,FALSE)),0,VLOOKUP($B528&amp;$N528,'6 этап'!$A$13:$I$512,8,FALSE))</f>
        <v>171.2</v>
      </c>
      <c r="L528" s="32">
        <f>IF(ISERROR(VLOOKUP($B528&amp;$N528,'7 этап'!$A$13:$I$466,8,FALSE)),0,VLOOKUP($B528&amp;$N528,'7 этап'!$A$13:$I$466,8,FALSE))</f>
        <v>163.4</v>
      </c>
      <c r="M528" s="12">
        <f>LARGE(F528:K528,1)+LARGE(F528:K528,2)+LARGE(F528:K528,3)+LARGE(F528:K528,4)+L528</f>
        <v>803.1</v>
      </c>
      <c r="N528" s="14" t="s">
        <v>972</v>
      </c>
    </row>
    <row r="529" spans="1:14" x14ac:dyDescent="0.3">
      <c r="A529" s="35">
        <v>17</v>
      </c>
      <c r="B529" s="16" t="s">
        <v>287</v>
      </c>
      <c r="C529" s="16" t="s">
        <v>149</v>
      </c>
      <c r="D529" s="16">
        <v>2008</v>
      </c>
      <c r="E529" s="8">
        <f>COUNTIF(F529:L529,"&gt;0")</f>
        <v>6</v>
      </c>
      <c r="F529" s="32">
        <f>IF(ISERROR(VLOOKUP($B529&amp;$N529,'1 этап'!$A$13:$I$512,8,FALSE)),0,VLOOKUP($B529&amp;$N529,'1 этап'!$A$13:$I$512,8,FALSE))</f>
        <v>145.9</v>
      </c>
      <c r="G529" s="32">
        <f>IF(ISERROR(VLOOKUP($B529&amp;$N529,'2 этап'!$A$13:$I$512,8,FALSE)),0,VLOOKUP($B529&amp;$N529,'2 этап'!$A$13:$I$512,8,FALSE))</f>
        <v>172.9</v>
      </c>
      <c r="H529" s="32">
        <f>IF(ISERROR(VLOOKUP($B529&amp;$N529,'3 этап'!$A$13:$I$512,8,FALSE)),0,VLOOKUP($B529&amp;$N529,'3 этап'!$A$13:$I$512,8,FALSE))</f>
        <v>177.3</v>
      </c>
      <c r="I529" s="32">
        <f>IF(ISERROR(VLOOKUP($B529&amp;$N529,'4 этап'!$A$13:$I$512,8,FALSE)),0,VLOOKUP($B529&amp;$N529,'4 этап'!$A$13:$I$512,8,FALSE))</f>
        <v>134.6</v>
      </c>
      <c r="J529" s="32">
        <f>IF(ISERROR(VLOOKUP($B529&amp;$N529,'5 этап'!$A$13:$I$512,8,FALSE)),0,VLOOKUP($B529&amp;$N529,'5 этап'!$A$13:$I$512,8,FALSE))</f>
        <v>115.8</v>
      </c>
      <c r="K529" s="32">
        <f>IF(ISERROR(VLOOKUP($B529&amp;$N529,'6 этап'!$A$13:$I$512,8,FALSE)),0,VLOOKUP($B529&amp;$N529,'6 этап'!$A$13:$I$512,8,FALSE))</f>
        <v>0</v>
      </c>
      <c r="L529" s="32">
        <f>IF(ISERROR(VLOOKUP($B529&amp;$N529,'7 этап'!$A$13:$I$466,8,FALSE)),0,VLOOKUP($B529&amp;$N529,'7 этап'!$A$13:$I$466,8,FALSE))</f>
        <v>172.3</v>
      </c>
      <c r="M529" s="12">
        <f>LARGE(F529:K529,1)+LARGE(F529:K529,2)+LARGE(F529:K529,3)+LARGE(F529:K529,4)+L529</f>
        <v>803</v>
      </c>
      <c r="N529" s="14" t="s">
        <v>972</v>
      </c>
    </row>
    <row r="530" spans="1:14" x14ac:dyDescent="0.3">
      <c r="A530" s="35">
        <v>18</v>
      </c>
      <c r="B530" s="16" t="s">
        <v>693</v>
      </c>
      <c r="C530" s="16" t="s">
        <v>37</v>
      </c>
      <c r="D530" s="16">
        <v>2008</v>
      </c>
      <c r="E530" s="8">
        <f>COUNTIF(F530:L530,"&gt;0")</f>
        <v>5</v>
      </c>
      <c r="F530" s="32">
        <f>IF(ISERROR(VLOOKUP($B530&amp;$N530,'1 этап'!$A$13:$I$512,8,FALSE)),0,VLOOKUP($B530&amp;$N530,'1 этап'!$A$13:$I$512,8,FALSE))</f>
        <v>0</v>
      </c>
      <c r="G530" s="32">
        <f>IF(ISERROR(VLOOKUP($B530&amp;$N530,'2 этап'!$A$13:$I$512,8,FALSE)),0,VLOOKUP($B530&amp;$N530,'2 этап'!$A$13:$I$512,8,FALSE))</f>
        <v>0</v>
      </c>
      <c r="H530" s="32">
        <f>IF(ISERROR(VLOOKUP($B530&amp;$N530,'3 этап'!$A$13:$I$512,8,FALSE)),0,VLOOKUP($B530&amp;$N530,'3 этап'!$A$13:$I$512,8,FALSE))</f>
        <v>159.5</v>
      </c>
      <c r="I530" s="32">
        <f>IF(ISERROR(VLOOKUP($B530&amp;$N530,'4 этап'!$A$13:$I$512,8,FALSE)),0,VLOOKUP($B530&amp;$N530,'4 этап'!$A$13:$I$512,8,FALSE))</f>
        <v>157.30000000000001</v>
      </c>
      <c r="J530" s="32">
        <f>IF(ISERROR(VLOOKUP($B530&amp;$N530,'5 этап'!$A$13:$I$512,8,FALSE)),0,VLOOKUP($B530&amp;$N530,'5 этап'!$A$13:$I$512,8,FALSE))</f>
        <v>157</v>
      </c>
      <c r="K530" s="32">
        <f>IF(ISERROR(VLOOKUP($B530&amp;$N530,'6 этап'!$A$13:$I$512,8,FALSE)),0,VLOOKUP($B530&amp;$N530,'6 этап'!$A$13:$I$512,8,FALSE))</f>
        <v>158.19999999999999</v>
      </c>
      <c r="L530" s="32">
        <f>IF(ISERROR(VLOOKUP($B530&amp;$N530,'7 этап'!$A$13:$I$466,8,FALSE)),0,VLOOKUP($B530&amp;$N530,'7 этап'!$A$13:$I$466,8,FALSE))</f>
        <v>165.4</v>
      </c>
      <c r="M530" s="12">
        <f>LARGE(F530:K530,1)+LARGE(F530:K530,2)+LARGE(F530:K530,3)+LARGE(F530:K530,4)+L530</f>
        <v>797.4</v>
      </c>
      <c r="N530" s="14" t="s">
        <v>972</v>
      </c>
    </row>
    <row r="531" spans="1:14" x14ac:dyDescent="0.3">
      <c r="A531" s="35">
        <v>19</v>
      </c>
      <c r="B531" s="4" t="s">
        <v>548</v>
      </c>
      <c r="C531" s="4" t="s">
        <v>44</v>
      </c>
      <c r="D531" s="4">
        <v>2009</v>
      </c>
      <c r="E531" s="8">
        <f>COUNTIF(F531:L531,"&gt;0")</f>
        <v>5</v>
      </c>
      <c r="F531" s="32">
        <f>IF(ISERROR(VLOOKUP($B531&amp;$N531,'1 этап'!$A$13:$I$512,8,FALSE)),0,VLOOKUP($B531&amp;$N531,'1 этап'!$A$13:$I$512,8,FALSE))</f>
        <v>147.4</v>
      </c>
      <c r="G531" s="32">
        <f>IF(ISERROR(VLOOKUP($B531&amp;$N531,'2 этап'!$A$13:$I$512,8,FALSE)),0,VLOOKUP($B531&amp;$N531,'2 этап'!$A$13:$I$512,8,FALSE))</f>
        <v>0</v>
      </c>
      <c r="H531" s="32">
        <f>IF(ISERROR(VLOOKUP($B531&amp;$N531,'3 этап'!$A$13:$I$512,8,FALSE)),0,VLOOKUP($B531&amp;$N531,'3 этап'!$A$13:$I$512,8,FALSE))</f>
        <v>0</v>
      </c>
      <c r="I531" s="32">
        <f>IF(ISERROR(VLOOKUP($B531&amp;$N531,'4 этап'!$A$13:$I$512,8,FALSE)),0,VLOOKUP($B531&amp;$N531,'4 этап'!$A$13:$I$512,8,FALSE))</f>
        <v>150.4</v>
      </c>
      <c r="J531" s="32">
        <f>IF(ISERROR(VLOOKUP($B531&amp;$N531,'5 этап'!$A$13:$I$512,8,FALSE)),0,VLOOKUP($B531&amp;$N531,'5 этап'!$A$13:$I$512,8,FALSE))</f>
        <v>167.8</v>
      </c>
      <c r="K531" s="32">
        <f>IF(ISERROR(VLOOKUP($B531&amp;$N531,'6 этап'!$A$13:$I$512,8,FALSE)),0,VLOOKUP($B531&amp;$N531,'6 этап'!$A$13:$I$512,8,FALSE))</f>
        <v>165</v>
      </c>
      <c r="L531" s="32">
        <f>IF(ISERROR(VLOOKUP($B531&amp;$N531,'7 этап'!$A$13:$I$466,8,FALSE)),0,VLOOKUP($B531&amp;$N531,'7 этап'!$A$13:$I$466,8,FALSE))</f>
        <v>155.4</v>
      </c>
      <c r="M531" s="12">
        <f>LARGE(F531:K531,1)+LARGE(F531:K531,2)+LARGE(F531:K531,3)+LARGE(F531:K531,4)+L531</f>
        <v>786</v>
      </c>
      <c r="N531" s="14" t="s">
        <v>972</v>
      </c>
    </row>
    <row r="532" spans="1:14" x14ac:dyDescent="0.3">
      <c r="A532" s="35">
        <v>20</v>
      </c>
      <c r="B532" s="4" t="s">
        <v>296</v>
      </c>
      <c r="C532" s="4" t="s">
        <v>42</v>
      </c>
      <c r="D532" s="4">
        <v>2009</v>
      </c>
      <c r="E532" s="8">
        <f>COUNTIF(F532:L532,"&gt;0")</f>
        <v>6</v>
      </c>
      <c r="F532" s="32">
        <f>IF(ISERROR(VLOOKUP($B532&amp;$N532,'1 этап'!$A$13:$I$512,8,FALSE)),0,VLOOKUP($B532&amp;$N532,'1 этап'!$A$13:$I$512,8,FALSE))</f>
        <v>44.3</v>
      </c>
      <c r="G532" s="32">
        <f>IF(ISERROR(VLOOKUP($B532&amp;$N532,'2 этап'!$A$13:$I$512,8,FALSE)),0,VLOOKUP($B532&amp;$N532,'2 этап'!$A$13:$I$512,8,FALSE))</f>
        <v>156.30000000000001</v>
      </c>
      <c r="H532" s="32">
        <f>IF(ISERROR(VLOOKUP($B532&amp;$N532,'3 этап'!$A$13:$I$512,8,FALSE)),0,VLOOKUP($B532&amp;$N532,'3 этап'!$A$13:$I$512,8,FALSE))</f>
        <v>163.69999999999999</v>
      </c>
      <c r="I532" s="32">
        <f>IF(ISERROR(VLOOKUP($B532&amp;$N532,'4 этап'!$A$13:$I$512,8,FALSE)),0,VLOOKUP($B532&amp;$N532,'4 этап'!$A$13:$I$512,8,FALSE))</f>
        <v>155.9</v>
      </c>
      <c r="J532" s="32">
        <f>IF(ISERROR(VLOOKUP($B532&amp;$N532,'5 этап'!$A$13:$I$512,8,FALSE)),0,VLOOKUP($B532&amp;$N532,'5 этап'!$A$13:$I$512,8,FALSE))</f>
        <v>163.6</v>
      </c>
      <c r="K532" s="32">
        <f>IF(ISERROR(VLOOKUP($B532&amp;$N532,'6 этап'!$A$13:$I$512,8,FALSE)),0,VLOOKUP($B532&amp;$N532,'6 этап'!$A$13:$I$512,8,FALSE))</f>
        <v>0</v>
      </c>
      <c r="L532" s="32">
        <f>IF(ISERROR(VLOOKUP($B532&amp;$N532,'7 этап'!$A$13:$I$466,8,FALSE)),0,VLOOKUP($B532&amp;$N532,'7 этап'!$A$13:$I$466,8,FALSE))</f>
        <v>125.7</v>
      </c>
      <c r="M532" s="12">
        <f>LARGE(F532:K532,1)+LARGE(F532:K532,2)+LARGE(F532:K532,3)+LARGE(F532:K532,4)+L532</f>
        <v>765.2</v>
      </c>
      <c r="N532" s="14" t="s">
        <v>972</v>
      </c>
    </row>
    <row r="533" spans="1:14" x14ac:dyDescent="0.3">
      <c r="A533" s="35">
        <v>21</v>
      </c>
      <c r="B533" s="4" t="s">
        <v>291</v>
      </c>
      <c r="C533" s="4" t="s">
        <v>42</v>
      </c>
      <c r="D533" s="4">
        <v>2009</v>
      </c>
      <c r="E533" s="8">
        <f>COUNTIF(F533:L533,"&gt;0")</f>
        <v>6</v>
      </c>
      <c r="F533" s="32">
        <f>IF(ISERROR(VLOOKUP($B533&amp;$N533,'1 этап'!$A$13:$I$512,8,FALSE)),0,VLOOKUP($B533&amp;$N533,'1 этап'!$A$13:$I$512,8,FALSE))</f>
        <v>79.400000000000006</v>
      </c>
      <c r="G533" s="32">
        <f>IF(ISERROR(VLOOKUP($B533&amp;$N533,'2 этап'!$A$13:$I$512,8,FALSE)),0,VLOOKUP($B533&amp;$N533,'2 этап'!$A$13:$I$512,8,FALSE))</f>
        <v>166.1</v>
      </c>
      <c r="H533" s="32">
        <f>IF(ISERROR(VLOOKUP($B533&amp;$N533,'3 этап'!$A$13:$I$512,8,FALSE)),0,VLOOKUP($B533&amp;$N533,'3 этап'!$A$13:$I$512,8,FALSE))</f>
        <v>163</v>
      </c>
      <c r="I533" s="32">
        <f>IF(ISERROR(VLOOKUP($B533&amp;$N533,'4 этап'!$A$13:$I$512,8,FALSE)),0,VLOOKUP($B533&amp;$N533,'4 этап'!$A$13:$I$512,8,FALSE))</f>
        <v>0</v>
      </c>
      <c r="J533" s="32">
        <f>IF(ISERROR(VLOOKUP($B533&amp;$N533,'5 этап'!$A$13:$I$512,8,FALSE)),0,VLOOKUP($B533&amp;$N533,'5 этап'!$A$13:$I$512,8,FALSE))</f>
        <v>149.69999999999999</v>
      </c>
      <c r="K533" s="32">
        <f>IF(ISERROR(VLOOKUP($B533&amp;$N533,'6 этап'!$A$13:$I$512,8,FALSE)),0,VLOOKUP($B533&amp;$N533,'6 этап'!$A$13:$I$512,8,FALSE))</f>
        <v>163.9</v>
      </c>
      <c r="L533" s="32">
        <f>IF(ISERROR(VLOOKUP($B533&amp;$N533,'7 этап'!$A$13:$I$466,8,FALSE)),0,VLOOKUP($B533&amp;$N533,'7 этап'!$A$13:$I$466,8,FALSE))</f>
        <v>118.8</v>
      </c>
      <c r="M533" s="12">
        <f>LARGE(F533:K533,1)+LARGE(F533:K533,2)+LARGE(F533:K533,3)+LARGE(F533:K533,4)+L533</f>
        <v>761.5</v>
      </c>
      <c r="N533" s="14" t="s">
        <v>972</v>
      </c>
    </row>
    <row r="534" spans="1:14" x14ac:dyDescent="0.3">
      <c r="A534" s="35">
        <v>22</v>
      </c>
      <c r="B534" s="4" t="s">
        <v>279</v>
      </c>
      <c r="C534" s="4" t="s">
        <v>39</v>
      </c>
      <c r="D534" s="4">
        <v>2009</v>
      </c>
      <c r="E534" s="8">
        <f>COUNTIF(F534:L534,"&gt;0")</f>
        <v>5</v>
      </c>
      <c r="F534" s="32">
        <f>IF(ISERROR(VLOOKUP($B534&amp;$N534,'1 этап'!$A$13:$I$512,8,FALSE)),0,VLOOKUP($B534&amp;$N534,'1 этап'!$A$13:$I$512,8,FALSE))</f>
        <v>132.69999999999999</v>
      </c>
      <c r="G534" s="32">
        <f>IF(ISERROR(VLOOKUP($B534&amp;$N534,'2 этап'!$A$13:$I$512,8,FALSE)),0,VLOOKUP($B534&amp;$N534,'2 этап'!$A$13:$I$512,8,FALSE))</f>
        <v>182.2</v>
      </c>
      <c r="H534" s="32">
        <f>IF(ISERROR(VLOOKUP($B534&amp;$N534,'3 этап'!$A$13:$I$512,8,FALSE)),0,VLOOKUP($B534&amp;$N534,'3 этап'!$A$13:$I$512,8,FALSE))</f>
        <v>165.4</v>
      </c>
      <c r="I534" s="32">
        <f>IF(ISERROR(VLOOKUP($B534&amp;$N534,'4 этап'!$A$13:$I$512,8,FALSE)),0,VLOOKUP($B534&amp;$N534,'4 этап'!$A$13:$I$512,8,FALSE))</f>
        <v>133.69999999999999</v>
      </c>
      <c r="J534" s="32">
        <f>IF(ISERROR(VLOOKUP($B534&amp;$N534,'5 этап'!$A$13:$I$512,8,FALSE)),0,VLOOKUP($B534&amp;$N534,'5 этап'!$A$13:$I$512,8,FALSE))</f>
        <v>0</v>
      </c>
      <c r="K534" s="32">
        <f>IF(ISERROR(VLOOKUP($B534&amp;$N534,'6 этап'!$A$13:$I$512,8,FALSE)),0,VLOOKUP($B534&amp;$N534,'6 этап'!$A$13:$I$512,8,FALSE))</f>
        <v>0</v>
      </c>
      <c r="L534" s="32">
        <f>IF(ISERROR(VLOOKUP($B534&amp;$N534,'7 этап'!$A$13:$I$466,8,FALSE)),0,VLOOKUP($B534&amp;$N534,'7 этап'!$A$13:$I$466,8,FALSE))</f>
        <v>136.1</v>
      </c>
      <c r="M534" s="12">
        <f>LARGE(F534:K534,1)+LARGE(F534:K534,2)+LARGE(F534:K534,3)+LARGE(F534:K534,4)+L534</f>
        <v>750.1</v>
      </c>
      <c r="N534" s="14" t="s">
        <v>972</v>
      </c>
    </row>
    <row r="535" spans="1:14" x14ac:dyDescent="0.3">
      <c r="A535" s="35">
        <v>23</v>
      </c>
      <c r="B535" s="4" t="s">
        <v>321</v>
      </c>
      <c r="C535" s="4" t="s">
        <v>37</v>
      </c>
      <c r="D535" s="4">
        <v>2009</v>
      </c>
      <c r="E535" s="8">
        <f>COUNTIF(F535:L535,"&gt;0")</f>
        <v>7</v>
      </c>
      <c r="F535" s="32">
        <f>IF(ISERROR(VLOOKUP($B535&amp;$N535,'1 этап'!$A$13:$I$512,8,FALSE)),0,VLOOKUP($B535&amp;$N535,'1 этап'!$A$13:$I$512,8,FALSE))</f>
        <v>139.80000000000001</v>
      </c>
      <c r="G535" s="32">
        <f>IF(ISERROR(VLOOKUP($B535&amp;$N535,'2 этап'!$A$13:$I$512,8,FALSE)),0,VLOOKUP($B535&amp;$N535,'2 этап'!$A$13:$I$512,8,FALSE))</f>
        <v>0.01</v>
      </c>
      <c r="H535" s="32">
        <f>IF(ISERROR(VLOOKUP($B535&amp;$N535,'3 этап'!$A$13:$I$512,8,FALSE)),0,VLOOKUP($B535&amp;$N535,'3 этап'!$A$13:$I$512,8,FALSE))</f>
        <v>167.7</v>
      </c>
      <c r="I535" s="32">
        <f>IF(ISERROR(VLOOKUP($B535&amp;$N535,'4 этап'!$A$13:$I$512,8,FALSE)),0,VLOOKUP($B535&amp;$N535,'4 этап'!$A$13:$I$512,8,FALSE))</f>
        <v>141.5</v>
      </c>
      <c r="J535" s="32">
        <f>IF(ISERROR(VLOOKUP($B535&amp;$N535,'5 этап'!$A$13:$I$512,8,FALSE)),0,VLOOKUP($B535&amp;$N535,'5 этап'!$A$13:$I$512,8,FALSE))</f>
        <v>125.9</v>
      </c>
      <c r="K535" s="32">
        <f>IF(ISERROR(VLOOKUP($B535&amp;$N535,'6 этап'!$A$13:$I$512,8,FALSE)),0,VLOOKUP($B535&amp;$N535,'6 этап'!$A$13:$I$512,8,FALSE))</f>
        <v>147.4</v>
      </c>
      <c r="L535" s="32">
        <f>IF(ISERROR(VLOOKUP($B535&amp;$N535,'7 этап'!$A$13:$I$466,8,FALSE)),0,VLOOKUP($B535&amp;$N535,'7 этап'!$A$13:$I$466,8,FALSE))</f>
        <v>153.5</v>
      </c>
      <c r="M535" s="12">
        <f>LARGE(F535:K535,1)+LARGE(F535:K535,2)+LARGE(F535:K535,3)+LARGE(F535:K535,4)+L535</f>
        <v>749.90000000000009</v>
      </c>
      <c r="N535" s="14" t="s">
        <v>972</v>
      </c>
    </row>
    <row r="536" spans="1:14" x14ac:dyDescent="0.3">
      <c r="A536" s="35">
        <v>24</v>
      </c>
      <c r="B536" s="4" t="s">
        <v>541</v>
      </c>
      <c r="C536" s="4" t="s">
        <v>35</v>
      </c>
      <c r="D536" s="4">
        <v>2009</v>
      </c>
      <c r="E536" s="8">
        <f>COUNTIF(F536:L536,"&gt;0")</f>
        <v>4</v>
      </c>
      <c r="F536" s="32">
        <f>IF(ISERROR(VLOOKUP($B536&amp;$N536,'1 этап'!$A$13:$I$512,8,FALSE)),0,VLOOKUP($B536&amp;$N536,'1 этап'!$A$13:$I$512,8,FALSE))</f>
        <v>195.9</v>
      </c>
      <c r="G536" s="32">
        <f>IF(ISERROR(VLOOKUP($B536&amp;$N536,'2 этап'!$A$13:$I$512,8,FALSE)),0,VLOOKUP($B536&amp;$N536,'2 этап'!$A$13:$I$512,8,FALSE))</f>
        <v>0</v>
      </c>
      <c r="H536" s="32">
        <f>IF(ISERROR(VLOOKUP($B536&amp;$N536,'3 этап'!$A$13:$I$512,8,FALSE)),0,VLOOKUP($B536&amp;$N536,'3 этап'!$A$13:$I$512,8,FALSE))</f>
        <v>0</v>
      </c>
      <c r="I536" s="32">
        <f>IF(ISERROR(VLOOKUP($B536&amp;$N536,'4 этап'!$A$13:$I$512,8,FALSE)),0,VLOOKUP($B536&amp;$N536,'4 этап'!$A$13:$I$512,8,FALSE))</f>
        <v>150.1</v>
      </c>
      <c r="J536" s="32">
        <f>IF(ISERROR(VLOOKUP($B536&amp;$N536,'5 этап'!$A$13:$I$512,8,FALSE)),0,VLOOKUP($B536&amp;$N536,'5 этап'!$A$13:$I$512,8,FALSE))</f>
        <v>195.7</v>
      </c>
      <c r="K536" s="32">
        <f>IF(ISERROR(VLOOKUP($B536&amp;$N536,'6 этап'!$A$13:$I$512,8,FALSE)),0,VLOOKUP($B536&amp;$N536,'6 этап'!$A$13:$I$512,8,FALSE))</f>
        <v>0</v>
      </c>
      <c r="L536" s="32">
        <f>IF(ISERROR(VLOOKUP($B536&amp;$N536,'7 этап'!$A$13:$I$466,8,FALSE)),0,VLOOKUP($B536&amp;$N536,'7 этап'!$A$13:$I$466,8,FALSE))</f>
        <v>196.9</v>
      </c>
      <c r="M536" s="12">
        <f>LARGE(F536:K536,1)+LARGE(F536:K536,2)+LARGE(F536:K536,3)+LARGE(F536:K536,4)+L536</f>
        <v>738.6</v>
      </c>
      <c r="N536" s="14" t="s">
        <v>972</v>
      </c>
    </row>
    <row r="537" spans="1:14" x14ac:dyDescent="0.3">
      <c r="A537" s="35">
        <v>25</v>
      </c>
      <c r="B537" s="4" t="s">
        <v>292</v>
      </c>
      <c r="C537" s="4" t="s">
        <v>48</v>
      </c>
      <c r="D537" s="4">
        <v>2008</v>
      </c>
      <c r="E537" s="8">
        <f>COUNTIF(F537:L537,"&gt;0")</f>
        <v>6</v>
      </c>
      <c r="F537" s="32">
        <f>IF(ISERROR(VLOOKUP($B537&amp;$N537,'1 этап'!$A$13:$I$512,8,FALSE)),0,VLOOKUP($B537&amp;$N537,'1 этап'!$A$13:$I$512,8,FALSE))</f>
        <v>170</v>
      </c>
      <c r="G537" s="32">
        <f>IF(ISERROR(VLOOKUP($B537&amp;$N537,'2 этап'!$A$13:$I$512,8,FALSE)),0,VLOOKUP($B537&amp;$N537,'2 этап'!$A$13:$I$512,8,FALSE))</f>
        <v>163.6</v>
      </c>
      <c r="H537" s="32">
        <f>IF(ISERROR(VLOOKUP($B537&amp;$N537,'3 этап'!$A$13:$I$512,8,FALSE)),0,VLOOKUP($B537&amp;$N537,'3 этап'!$A$13:$I$512,8,FALSE))</f>
        <v>140.80000000000001</v>
      </c>
      <c r="I537" s="32">
        <f>IF(ISERROR(VLOOKUP($B537&amp;$N537,'4 этап'!$A$13:$I$512,8,FALSE)),0,VLOOKUP($B537&amp;$N537,'4 этап'!$A$13:$I$512,8,FALSE))</f>
        <v>62.4</v>
      </c>
      <c r="J537" s="32">
        <f>IF(ISERROR(VLOOKUP($B537&amp;$N537,'5 этап'!$A$13:$I$512,8,FALSE)),0,VLOOKUP($B537&amp;$N537,'5 этап'!$A$13:$I$512,8,FALSE))</f>
        <v>120.1</v>
      </c>
      <c r="K537" s="32">
        <f>IF(ISERROR(VLOOKUP($B537&amp;$N537,'6 этап'!$A$13:$I$512,8,FALSE)),0,VLOOKUP($B537&amp;$N537,'6 этап'!$A$13:$I$512,8,FALSE))</f>
        <v>0</v>
      </c>
      <c r="L537" s="32">
        <f>IF(ISERROR(VLOOKUP($B537&amp;$N537,'7 этап'!$A$13:$I$466,8,FALSE)),0,VLOOKUP($B537&amp;$N537,'7 этап'!$A$13:$I$466,8,FALSE))</f>
        <v>138.5</v>
      </c>
      <c r="M537" s="12">
        <f>LARGE(F537:K537,1)+LARGE(F537:K537,2)+LARGE(F537:K537,3)+LARGE(F537:K537,4)+L537</f>
        <v>733</v>
      </c>
      <c r="N537" s="14" t="s">
        <v>972</v>
      </c>
    </row>
    <row r="538" spans="1:14" x14ac:dyDescent="0.3">
      <c r="A538" s="35">
        <v>26</v>
      </c>
      <c r="B538" s="4" t="s">
        <v>302</v>
      </c>
      <c r="C538" s="4" t="s">
        <v>94</v>
      </c>
      <c r="D538" s="4">
        <v>2009</v>
      </c>
      <c r="E538" s="8">
        <f>COUNTIF(F538:L538,"&gt;0")</f>
        <v>7</v>
      </c>
      <c r="F538" s="32">
        <f>IF(ISERROR(VLOOKUP($B538&amp;$N538,'1 этап'!$A$13:$I$512,8,FALSE)),0,VLOOKUP($B538&amp;$N538,'1 этап'!$A$13:$I$512,8,FALSE))</f>
        <v>139.5</v>
      </c>
      <c r="G538" s="32">
        <f>IF(ISERROR(VLOOKUP($B538&amp;$N538,'2 этап'!$A$13:$I$512,8,FALSE)),0,VLOOKUP($B538&amp;$N538,'2 этап'!$A$13:$I$512,8,FALSE))</f>
        <v>146.6</v>
      </c>
      <c r="H538" s="32">
        <f>IF(ISERROR(VLOOKUP($B538&amp;$N538,'3 этап'!$A$13:$I$512,8,FALSE)),0,VLOOKUP($B538&amp;$N538,'3 этап'!$A$13:$I$512,8,FALSE))</f>
        <v>145.19999999999999</v>
      </c>
      <c r="I538" s="32">
        <f>IF(ISERROR(VLOOKUP($B538&amp;$N538,'4 этап'!$A$13:$I$512,8,FALSE)),0,VLOOKUP($B538&amp;$N538,'4 этап'!$A$13:$I$512,8,FALSE))</f>
        <v>131.9</v>
      </c>
      <c r="J538" s="32">
        <f>IF(ISERROR(VLOOKUP($B538&amp;$N538,'5 этап'!$A$13:$I$512,8,FALSE)),0,VLOOKUP($B538&amp;$N538,'5 этап'!$A$13:$I$512,8,FALSE))</f>
        <v>138.1</v>
      </c>
      <c r="K538" s="32">
        <f>IF(ISERROR(VLOOKUP($B538&amp;$N538,'6 этап'!$A$13:$I$512,8,FALSE)),0,VLOOKUP($B538&amp;$N538,'6 этап'!$A$13:$I$512,8,FALSE))</f>
        <v>143.30000000000001</v>
      </c>
      <c r="L538" s="32">
        <f>IF(ISERROR(VLOOKUP($B538&amp;$N538,'7 этап'!$A$13:$I$466,8,FALSE)),0,VLOOKUP($B538&amp;$N538,'7 этап'!$A$13:$I$466,8,FALSE))</f>
        <v>158.1</v>
      </c>
      <c r="M538" s="12">
        <f>LARGE(F538:K538,1)+LARGE(F538:K538,2)+LARGE(F538:K538,3)+LARGE(F538:K538,4)+L538</f>
        <v>732.69999999999993</v>
      </c>
      <c r="N538" s="14" t="s">
        <v>972</v>
      </c>
    </row>
    <row r="539" spans="1:14" x14ac:dyDescent="0.3">
      <c r="A539" s="35">
        <v>27</v>
      </c>
      <c r="B539" s="4" t="s">
        <v>294</v>
      </c>
      <c r="C539" s="4" t="s">
        <v>61</v>
      </c>
      <c r="D539" s="4">
        <v>2008</v>
      </c>
      <c r="E539" s="8">
        <f>COUNTIF(F539:L539,"&gt;0")</f>
        <v>6</v>
      </c>
      <c r="F539" s="32">
        <f>IF(ISERROR(VLOOKUP($B539&amp;$N539,'1 этап'!$A$13:$I$512,8,FALSE)),0,VLOOKUP($B539&amp;$N539,'1 этап'!$A$13:$I$512,8,FALSE))</f>
        <v>84.9</v>
      </c>
      <c r="G539" s="32">
        <f>IF(ISERROR(VLOOKUP($B539&amp;$N539,'2 этап'!$A$13:$I$512,8,FALSE)),0,VLOOKUP($B539&amp;$N539,'2 этап'!$A$13:$I$512,8,FALSE))</f>
        <v>159.30000000000001</v>
      </c>
      <c r="H539" s="32">
        <f>IF(ISERROR(VLOOKUP($B539&amp;$N539,'3 этап'!$A$13:$I$512,8,FALSE)),0,VLOOKUP($B539&amp;$N539,'3 этап'!$A$13:$I$512,8,FALSE))</f>
        <v>164</v>
      </c>
      <c r="I539" s="32">
        <f>IF(ISERROR(VLOOKUP($B539&amp;$N539,'4 этап'!$A$13:$I$512,8,FALSE)),0,VLOOKUP($B539&amp;$N539,'4 этап'!$A$13:$I$512,8,FALSE))</f>
        <v>65.599999999999994</v>
      </c>
      <c r="J539" s="32">
        <f>IF(ISERROR(VLOOKUP($B539&amp;$N539,'5 этап'!$A$13:$I$512,8,FALSE)),0,VLOOKUP($B539&amp;$N539,'5 этап'!$A$13:$I$512,8,FALSE))</f>
        <v>0</v>
      </c>
      <c r="K539" s="32">
        <f>IF(ISERROR(VLOOKUP($B539&amp;$N539,'6 этап'!$A$13:$I$512,8,FALSE)),0,VLOOKUP($B539&amp;$N539,'6 этап'!$A$13:$I$512,8,FALSE))</f>
        <v>160.5</v>
      </c>
      <c r="L539" s="32">
        <f>IF(ISERROR(VLOOKUP($B539&amp;$N539,'7 этап'!$A$13:$I$466,8,FALSE)),0,VLOOKUP($B539&amp;$N539,'7 этап'!$A$13:$I$466,8,FALSE))</f>
        <v>155.5</v>
      </c>
      <c r="M539" s="12">
        <f>LARGE(F539:K539,1)+LARGE(F539:K539,2)+LARGE(F539:K539,3)+LARGE(F539:K539,4)+L539</f>
        <v>724.2</v>
      </c>
      <c r="N539" s="14" t="s">
        <v>972</v>
      </c>
    </row>
    <row r="540" spans="1:14" x14ac:dyDescent="0.3">
      <c r="A540" s="35">
        <v>28</v>
      </c>
      <c r="B540" s="4" t="s">
        <v>275</v>
      </c>
      <c r="C540" s="4" t="s">
        <v>61</v>
      </c>
      <c r="D540" s="4">
        <v>2009</v>
      </c>
      <c r="E540" s="8">
        <f>COUNTIF(F540:L540,"&gt;0")</f>
        <v>5</v>
      </c>
      <c r="F540" s="32">
        <f>IF(ISERROR(VLOOKUP($B540&amp;$N540,'1 этап'!$A$13:$I$512,8,FALSE)),0,VLOOKUP($B540&amp;$N540,'1 этап'!$A$13:$I$512,8,FALSE))</f>
        <v>1</v>
      </c>
      <c r="G540" s="32">
        <f>IF(ISERROR(VLOOKUP($B540&amp;$N540,'2 этап'!$A$13:$I$512,8,FALSE)),0,VLOOKUP($B540&amp;$N540,'2 этап'!$A$13:$I$512,8,FALSE))</f>
        <v>190</v>
      </c>
      <c r="H540" s="32">
        <f>IF(ISERROR(VLOOKUP($B540&amp;$N540,'3 этап'!$A$13:$I$512,8,FALSE)),0,VLOOKUP($B540&amp;$N540,'3 этап'!$A$13:$I$512,8,FALSE))</f>
        <v>182.2</v>
      </c>
      <c r="I540" s="32">
        <f>IF(ISERROR(VLOOKUP($B540&amp;$N540,'4 этап'!$A$13:$I$512,8,FALSE)),0,VLOOKUP($B540&amp;$N540,'4 этап'!$A$13:$I$512,8,FALSE))</f>
        <v>178</v>
      </c>
      <c r="J540" s="32">
        <f>IF(ISERROR(VLOOKUP($B540&amp;$N540,'5 этап'!$A$13:$I$512,8,FALSE)),0,VLOOKUP($B540&amp;$N540,'5 этап'!$A$13:$I$512,8,FALSE))</f>
        <v>170</v>
      </c>
      <c r="K540" s="32">
        <f>IF(ISERROR(VLOOKUP($B540&amp;$N540,'6 этап'!$A$13:$I$512,8,FALSE)),0,VLOOKUP($B540&amp;$N540,'6 этап'!$A$13:$I$512,8,FALSE))</f>
        <v>0</v>
      </c>
      <c r="L540" s="32">
        <f>IF(ISERROR(VLOOKUP($B540&amp;$N540,'7 этап'!$A$13:$I$466,8,FALSE)),0,VLOOKUP($B540&amp;$N540,'7 этап'!$A$13:$I$466,8,FALSE))</f>
        <v>0</v>
      </c>
      <c r="M540" s="12">
        <f>LARGE(F540:K540,1)+LARGE(F540:K540,2)+LARGE(F540:K540,3)+LARGE(F540:K540,4)+L540</f>
        <v>720.2</v>
      </c>
      <c r="N540" s="14" t="s">
        <v>972</v>
      </c>
    </row>
    <row r="541" spans="1:14" x14ac:dyDescent="0.3">
      <c r="A541" s="35">
        <v>29</v>
      </c>
      <c r="B541" s="4" t="s">
        <v>283</v>
      </c>
      <c r="C541" s="4" t="s">
        <v>35</v>
      </c>
      <c r="D541" s="4">
        <v>2008</v>
      </c>
      <c r="E541" s="8">
        <f>COUNTIF(F541:L541,"&gt;0")</f>
        <v>5</v>
      </c>
      <c r="F541" s="32">
        <f>IF(ISERROR(VLOOKUP($B541&amp;$N541,'1 этап'!$A$13:$I$512,8,FALSE)),0,VLOOKUP($B541&amp;$N541,'1 этап'!$A$13:$I$512,8,FALSE))</f>
        <v>159</v>
      </c>
      <c r="G541" s="32">
        <f>IF(ISERROR(VLOOKUP($B541&amp;$N541,'2 этап'!$A$13:$I$512,8,FALSE)),0,VLOOKUP($B541&amp;$N541,'2 этап'!$A$13:$I$512,8,FALSE))</f>
        <v>179.7</v>
      </c>
      <c r="H541" s="32">
        <f>IF(ISERROR(VLOOKUP($B541&amp;$N541,'3 этап'!$A$13:$I$512,8,FALSE)),0,VLOOKUP($B541&amp;$N541,'3 этап'!$A$13:$I$512,8,FALSE))</f>
        <v>165.5</v>
      </c>
      <c r="I541" s="32">
        <f>IF(ISERROR(VLOOKUP($B541&amp;$N541,'4 этап'!$A$13:$I$512,8,FALSE)),0,VLOOKUP($B541&amp;$N541,'4 этап'!$A$13:$I$512,8,FALSE))</f>
        <v>177.9</v>
      </c>
      <c r="J541" s="32">
        <f>IF(ISERROR(VLOOKUP($B541&amp;$N541,'5 этап'!$A$13:$I$512,8,FALSE)),0,VLOOKUP($B541&amp;$N541,'5 этап'!$A$13:$I$512,8,FALSE))</f>
        <v>160.4</v>
      </c>
      <c r="K541" s="32">
        <f>IF(ISERROR(VLOOKUP($B541&amp;$N541,'6 этап'!$A$13:$I$512,8,FALSE)),0,VLOOKUP($B541&amp;$N541,'6 этап'!$A$13:$I$512,8,FALSE))</f>
        <v>0</v>
      </c>
      <c r="L541" s="32">
        <f>IF(ISERROR(VLOOKUP($B541&amp;$N541,'7 этап'!$A$13:$I$466,8,FALSE)),0,VLOOKUP($B541&amp;$N541,'7 этап'!$A$13:$I$466,8,FALSE))</f>
        <v>0</v>
      </c>
      <c r="M541" s="12">
        <f>LARGE(F541:K541,1)+LARGE(F541:K541,2)+LARGE(F541:K541,3)+LARGE(F541:K541,4)+L541</f>
        <v>683.5</v>
      </c>
      <c r="N541" s="14" t="s">
        <v>972</v>
      </c>
    </row>
    <row r="542" spans="1:14" x14ac:dyDescent="0.3">
      <c r="A542" s="35">
        <v>30</v>
      </c>
      <c r="B542" s="4" t="s">
        <v>550</v>
      </c>
      <c r="C542" s="4" t="s">
        <v>58</v>
      </c>
      <c r="D542" s="4">
        <v>2009</v>
      </c>
      <c r="E542" s="8">
        <f>COUNTIF(F542:L542,"&gt;0")</f>
        <v>5</v>
      </c>
      <c r="F542" s="32">
        <f>IF(ISERROR(VLOOKUP($B542&amp;$N542,'1 этап'!$A$13:$I$512,8,FALSE)),0,VLOOKUP($B542&amp;$N542,'1 этап'!$A$13:$I$512,8,FALSE))</f>
        <v>135.9</v>
      </c>
      <c r="G542" s="32">
        <f>IF(ISERROR(VLOOKUP($B542&amp;$N542,'2 этап'!$A$13:$I$512,8,FALSE)),0,VLOOKUP($B542&amp;$N542,'2 этап'!$A$13:$I$512,8,FALSE))</f>
        <v>0</v>
      </c>
      <c r="H542" s="32">
        <f>IF(ISERROR(VLOOKUP($B542&amp;$N542,'3 этап'!$A$13:$I$512,8,FALSE)),0,VLOOKUP($B542&amp;$N542,'3 этап'!$A$13:$I$512,8,FALSE))</f>
        <v>175</v>
      </c>
      <c r="I542" s="32">
        <f>IF(ISERROR(VLOOKUP($B542&amp;$N542,'4 этап'!$A$13:$I$512,8,FALSE)),0,VLOOKUP($B542&amp;$N542,'4 этап'!$A$13:$I$512,8,FALSE))</f>
        <v>167.7</v>
      </c>
      <c r="J542" s="32">
        <f>IF(ISERROR(VLOOKUP($B542&amp;$N542,'5 этап'!$A$13:$I$512,8,FALSE)),0,VLOOKUP($B542&amp;$N542,'5 этап'!$A$13:$I$512,8,FALSE))</f>
        <v>158</v>
      </c>
      <c r="K542" s="32">
        <f>IF(ISERROR(VLOOKUP($B542&amp;$N542,'6 этап'!$A$13:$I$512,8,FALSE)),0,VLOOKUP($B542&amp;$N542,'6 этап'!$A$13:$I$512,8,FALSE))</f>
        <v>176.8</v>
      </c>
      <c r="L542" s="32">
        <f>IF(ISERROR(VLOOKUP($B542&amp;$N542,'7 этап'!$A$13:$I$466,8,FALSE)),0,VLOOKUP($B542&amp;$N542,'7 этап'!$A$13:$I$466,8,FALSE))</f>
        <v>0</v>
      </c>
      <c r="M542" s="12">
        <f>LARGE(F542:K542,1)+LARGE(F542:K542,2)+LARGE(F542:K542,3)+LARGE(F542:K542,4)+L542</f>
        <v>677.5</v>
      </c>
      <c r="N542" s="14" t="s">
        <v>972</v>
      </c>
    </row>
    <row r="543" spans="1:14" x14ac:dyDescent="0.3">
      <c r="A543" s="35">
        <v>31</v>
      </c>
      <c r="B543" s="4" t="s">
        <v>304</v>
      </c>
      <c r="C543" s="4" t="s">
        <v>37</v>
      </c>
      <c r="D543" s="4">
        <v>2008</v>
      </c>
      <c r="E543" s="8">
        <f>COUNTIF(F543:L543,"&gt;0")</f>
        <v>7</v>
      </c>
      <c r="F543" s="32">
        <f>IF(ISERROR(VLOOKUP($B543&amp;$N543,'1 этап'!$A$13:$I$512,8,FALSE)),0,VLOOKUP($B543&amp;$N543,'1 этап'!$A$13:$I$512,8,FALSE))</f>
        <v>0.01</v>
      </c>
      <c r="G543" s="32">
        <f>IF(ISERROR(VLOOKUP($B543&amp;$N543,'2 этап'!$A$13:$I$512,8,FALSE)),0,VLOOKUP($B543&amp;$N543,'2 этап'!$A$13:$I$512,8,FALSE))</f>
        <v>139.1</v>
      </c>
      <c r="H543" s="32">
        <f>IF(ISERROR(VLOOKUP($B543&amp;$N543,'3 этап'!$A$13:$I$512,8,FALSE)),0,VLOOKUP($B543&amp;$N543,'3 этап'!$A$13:$I$512,8,FALSE))</f>
        <v>134.19999999999999</v>
      </c>
      <c r="I543" s="32">
        <f>IF(ISERROR(VLOOKUP($B543&amp;$N543,'4 этап'!$A$13:$I$512,8,FALSE)),0,VLOOKUP($B543&amp;$N543,'4 этап'!$A$13:$I$512,8,FALSE))</f>
        <v>0.01</v>
      </c>
      <c r="J543" s="32">
        <f>IF(ISERROR(VLOOKUP($B543&amp;$N543,'5 этап'!$A$13:$I$512,8,FALSE)),0,VLOOKUP($B543&amp;$N543,'5 этап'!$A$13:$I$512,8,FALSE))</f>
        <v>115.2</v>
      </c>
      <c r="K543" s="32">
        <f>IF(ISERROR(VLOOKUP($B543&amp;$N543,'6 этап'!$A$13:$I$512,8,FALSE)),0,VLOOKUP($B543&amp;$N543,'6 этап'!$A$13:$I$512,8,FALSE))</f>
        <v>137</v>
      </c>
      <c r="L543" s="32">
        <f>IF(ISERROR(VLOOKUP($B543&amp;$N543,'7 этап'!$A$13:$I$466,8,FALSE)),0,VLOOKUP($B543&amp;$N543,'7 этап'!$A$13:$I$466,8,FALSE))</f>
        <v>142.9</v>
      </c>
      <c r="M543" s="12">
        <f>LARGE(F543:K543,1)+LARGE(F543:K543,2)+LARGE(F543:K543,3)+LARGE(F543:K543,4)+L543</f>
        <v>668.4</v>
      </c>
      <c r="N543" s="14" t="s">
        <v>972</v>
      </c>
    </row>
    <row r="544" spans="1:14" x14ac:dyDescent="0.3">
      <c r="A544" s="35">
        <v>32</v>
      </c>
      <c r="B544" s="4" t="s">
        <v>568</v>
      </c>
      <c r="C544" s="4" t="s">
        <v>112</v>
      </c>
      <c r="D544" s="4">
        <v>2009</v>
      </c>
      <c r="E544" s="8">
        <f>COUNTIF(F544:L544,"&gt;0")</f>
        <v>5</v>
      </c>
      <c r="F544" s="32">
        <f>IF(ISERROR(VLOOKUP($B544&amp;$N544,'1 этап'!$A$13:$I$512,8,FALSE)),0,VLOOKUP($B544&amp;$N544,'1 этап'!$A$13:$I$512,8,FALSE))</f>
        <v>0.01</v>
      </c>
      <c r="G544" s="32">
        <f>IF(ISERROR(VLOOKUP($B544&amp;$N544,'2 этап'!$A$13:$I$512,8,FALSE)),0,VLOOKUP($B544&amp;$N544,'2 этап'!$A$13:$I$512,8,FALSE))</f>
        <v>0</v>
      </c>
      <c r="H544" s="32">
        <f>IF(ISERROR(VLOOKUP($B544&amp;$N544,'3 этап'!$A$13:$I$512,8,FALSE)),0,VLOOKUP($B544&amp;$N544,'3 этап'!$A$13:$I$512,8,FALSE))</f>
        <v>0</v>
      </c>
      <c r="I544" s="32">
        <f>IF(ISERROR(VLOOKUP($B544&amp;$N544,'4 этап'!$A$13:$I$512,8,FALSE)),0,VLOOKUP($B544&amp;$N544,'4 этап'!$A$13:$I$512,8,FALSE))</f>
        <v>140.69999999999999</v>
      </c>
      <c r="J544" s="32">
        <f>IF(ISERROR(VLOOKUP($B544&amp;$N544,'5 этап'!$A$13:$I$512,8,FALSE)),0,VLOOKUP($B544&amp;$N544,'5 этап'!$A$13:$I$512,8,FALSE))</f>
        <v>170.8</v>
      </c>
      <c r="K544" s="32">
        <f>IF(ISERROR(VLOOKUP($B544&amp;$N544,'6 этап'!$A$13:$I$512,8,FALSE)),0,VLOOKUP($B544&amp;$N544,'6 этап'!$A$13:$I$512,8,FALSE))</f>
        <v>190.5</v>
      </c>
      <c r="L544" s="32">
        <f>IF(ISERROR(VLOOKUP($B544&amp;$N544,'7 этап'!$A$13:$I$466,8,FALSE)),0,VLOOKUP($B544&amp;$N544,'7 этап'!$A$13:$I$466,8,FALSE))</f>
        <v>140</v>
      </c>
      <c r="M544" s="12">
        <f>LARGE(F544:K544,1)+LARGE(F544:K544,2)+LARGE(F544:K544,3)+LARGE(F544:K544,4)+L544</f>
        <v>642.01</v>
      </c>
      <c r="N544" s="14" t="s">
        <v>972</v>
      </c>
    </row>
    <row r="545" spans="1:14" x14ac:dyDescent="0.3">
      <c r="A545" s="35">
        <v>33</v>
      </c>
      <c r="B545" s="4" t="s">
        <v>694</v>
      </c>
      <c r="C545" s="4" t="s">
        <v>149</v>
      </c>
      <c r="D545" s="4">
        <v>2009</v>
      </c>
      <c r="E545" s="8">
        <f>COUNTIF(F545:L545,"&gt;0")</f>
        <v>5</v>
      </c>
      <c r="F545" s="32">
        <f>IF(ISERROR(VLOOKUP($B545&amp;$N545,'1 этап'!$A$13:$I$512,8,FALSE)),0,VLOOKUP($B545&amp;$N545,'1 этап'!$A$13:$I$512,8,FALSE))</f>
        <v>0</v>
      </c>
      <c r="G545" s="32">
        <f>IF(ISERROR(VLOOKUP($B545&amp;$N545,'2 этап'!$A$13:$I$512,8,FALSE)),0,VLOOKUP($B545&amp;$N545,'2 этап'!$A$13:$I$512,8,FALSE))</f>
        <v>0</v>
      </c>
      <c r="H545" s="32">
        <f>IF(ISERROR(VLOOKUP($B545&amp;$N545,'3 этап'!$A$13:$I$512,8,FALSE)),0,VLOOKUP($B545&amp;$N545,'3 этап'!$A$13:$I$512,8,FALSE))</f>
        <v>130.5</v>
      </c>
      <c r="I545" s="32">
        <f>IF(ISERROR(VLOOKUP($B545&amp;$N545,'4 этап'!$A$13:$I$512,8,FALSE)),0,VLOOKUP($B545&amp;$N545,'4 этап'!$A$13:$I$512,8,FALSE))</f>
        <v>97.1</v>
      </c>
      <c r="J545" s="32">
        <f>IF(ISERROR(VLOOKUP($B545&amp;$N545,'5 этап'!$A$13:$I$512,8,FALSE)),0,VLOOKUP($B545&amp;$N545,'5 этап'!$A$13:$I$512,8,FALSE))</f>
        <v>120.4</v>
      </c>
      <c r="K545" s="32">
        <f>IF(ISERROR(VLOOKUP($B545&amp;$N545,'6 этап'!$A$13:$I$512,8,FALSE)),0,VLOOKUP($B545&amp;$N545,'6 этап'!$A$13:$I$512,8,FALSE))</f>
        <v>126.8</v>
      </c>
      <c r="L545" s="32">
        <f>IF(ISERROR(VLOOKUP($B545&amp;$N545,'7 этап'!$A$13:$I$466,8,FALSE)),0,VLOOKUP($B545&amp;$N545,'7 этап'!$A$13:$I$466,8,FALSE))</f>
        <v>155.69999999999999</v>
      </c>
      <c r="M545" s="12">
        <f>LARGE(F545:K545,1)+LARGE(F545:K545,2)+LARGE(F545:K545,3)+LARGE(F545:K545,4)+L545</f>
        <v>630.5</v>
      </c>
      <c r="N545" s="14" t="s">
        <v>972</v>
      </c>
    </row>
    <row r="546" spans="1:14" x14ac:dyDescent="0.3">
      <c r="A546" s="35">
        <v>34</v>
      </c>
      <c r="B546" s="4" t="s">
        <v>284</v>
      </c>
      <c r="C546" s="4" t="s">
        <v>39</v>
      </c>
      <c r="D546" s="4">
        <v>2009</v>
      </c>
      <c r="E546" s="8">
        <f>COUNTIF(F546:L546,"&gt;0")</f>
        <v>4</v>
      </c>
      <c r="F546" s="32">
        <f>IF(ISERROR(VLOOKUP($B546&amp;$N546,'1 этап'!$A$13:$I$512,8,FALSE)),0,VLOOKUP($B546&amp;$N546,'1 этап'!$A$13:$I$512,8,FALSE))</f>
        <v>112.6</v>
      </c>
      <c r="G546" s="32">
        <f>IF(ISERROR(VLOOKUP($B546&amp;$N546,'2 этап'!$A$13:$I$512,8,FALSE)),0,VLOOKUP($B546&amp;$N546,'2 этап'!$A$13:$I$512,8,FALSE))</f>
        <v>179.1</v>
      </c>
      <c r="H546" s="32">
        <f>IF(ISERROR(VLOOKUP($B546&amp;$N546,'3 этап'!$A$13:$I$512,8,FALSE)),0,VLOOKUP($B546&amp;$N546,'3 этап'!$A$13:$I$512,8,FALSE))</f>
        <v>152.6</v>
      </c>
      <c r="I546" s="32">
        <f>IF(ISERROR(VLOOKUP($B546&amp;$N546,'4 этап'!$A$13:$I$512,8,FALSE)),0,VLOOKUP($B546&amp;$N546,'4 этап'!$A$13:$I$512,8,FALSE))</f>
        <v>0</v>
      </c>
      <c r="J546" s="32">
        <f>IF(ISERROR(VLOOKUP($B546&amp;$N546,'5 этап'!$A$13:$I$512,8,FALSE)),0,VLOOKUP($B546&amp;$N546,'5 этап'!$A$13:$I$512,8,FALSE))</f>
        <v>0</v>
      </c>
      <c r="K546" s="32">
        <f>IF(ISERROR(VLOOKUP($B546&amp;$N546,'6 этап'!$A$13:$I$512,8,FALSE)),0,VLOOKUP($B546&amp;$N546,'6 этап'!$A$13:$I$512,8,FALSE))</f>
        <v>0</v>
      </c>
      <c r="L546" s="32">
        <f>IF(ISERROR(VLOOKUP($B546&amp;$N546,'7 этап'!$A$13:$I$466,8,FALSE)),0,VLOOKUP($B546&amp;$N546,'7 этап'!$A$13:$I$466,8,FALSE))</f>
        <v>172.2</v>
      </c>
      <c r="M546" s="12">
        <f>LARGE(F546:K546,1)+LARGE(F546:K546,2)+LARGE(F546:K546,3)+LARGE(F546:K546,4)+L546</f>
        <v>616.5</v>
      </c>
      <c r="N546" s="14" t="s">
        <v>972</v>
      </c>
    </row>
    <row r="547" spans="1:14" x14ac:dyDescent="0.3">
      <c r="A547" s="35">
        <v>35</v>
      </c>
      <c r="B547" s="4" t="s">
        <v>544</v>
      </c>
      <c r="C547" s="4" t="s">
        <v>35</v>
      </c>
      <c r="D547" s="4">
        <v>2009</v>
      </c>
      <c r="E547" s="8">
        <f>COUNTIF(F547:L547,"&gt;0")</f>
        <v>4</v>
      </c>
      <c r="F547" s="32">
        <f>IF(ISERROR(VLOOKUP($B547&amp;$N547,'1 этап'!$A$13:$I$512,8,FALSE)),0,VLOOKUP($B547&amp;$N547,'1 этап'!$A$13:$I$512,8,FALSE))</f>
        <v>154</v>
      </c>
      <c r="G547" s="32">
        <f>IF(ISERROR(VLOOKUP($B547&amp;$N547,'2 этап'!$A$13:$I$512,8,FALSE)),0,VLOOKUP($B547&amp;$N547,'2 этап'!$A$13:$I$512,8,FALSE))</f>
        <v>0</v>
      </c>
      <c r="H547" s="32">
        <f>IF(ISERROR(VLOOKUP($B547&amp;$N547,'3 этап'!$A$13:$I$512,8,FALSE)),0,VLOOKUP($B547&amp;$N547,'3 этап'!$A$13:$I$512,8,FALSE))</f>
        <v>154.30000000000001</v>
      </c>
      <c r="I547" s="32">
        <f>IF(ISERROR(VLOOKUP($B547&amp;$N547,'4 этап'!$A$13:$I$512,8,FALSE)),0,VLOOKUP($B547&amp;$N547,'4 этап'!$A$13:$I$512,8,FALSE))</f>
        <v>145.4</v>
      </c>
      <c r="J547" s="32">
        <f>IF(ISERROR(VLOOKUP($B547&amp;$N547,'5 этап'!$A$13:$I$512,8,FALSE)),0,VLOOKUP($B547&amp;$N547,'5 этап'!$A$13:$I$512,8,FALSE))</f>
        <v>149.19999999999999</v>
      </c>
      <c r="K547" s="32">
        <f>IF(ISERROR(VLOOKUP($B547&amp;$N547,'6 этап'!$A$13:$I$512,8,FALSE)),0,VLOOKUP($B547&amp;$N547,'6 этап'!$A$13:$I$512,8,FALSE))</f>
        <v>0</v>
      </c>
      <c r="L547" s="32">
        <f>IF(ISERROR(VLOOKUP($B547&amp;$N547,'7 этап'!$A$13:$I$466,8,FALSE)),0,VLOOKUP($B547&amp;$N547,'7 этап'!$A$13:$I$466,8,FALSE))</f>
        <v>0</v>
      </c>
      <c r="M547" s="12">
        <f>LARGE(F547:K547,1)+LARGE(F547:K547,2)+LARGE(F547:K547,3)+LARGE(F547:K547,4)+L547</f>
        <v>602.9</v>
      </c>
      <c r="N547" s="14" t="s">
        <v>972</v>
      </c>
    </row>
    <row r="548" spans="1:14" x14ac:dyDescent="0.3">
      <c r="A548" s="35">
        <v>36</v>
      </c>
      <c r="B548" s="4" t="s">
        <v>540</v>
      </c>
      <c r="C548" s="4" t="s">
        <v>48</v>
      </c>
      <c r="D548" s="4">
        <v>2008</v>
      </c>
      <c r="E548" s="8">
        <f>COUNTIF(F548:L548,"&gt;0")</f>
        <v>3</v>
      </c>
      <c r="F548" s="32">
        <f>IF(ISERROR(VLOOKUP($B548&amp;$N548,'1 этап'!$A$13:$I$512,8,FALSE)),0,VLOOKUP($B548&amp;$N548,'1 этап'!$A$13:$I$512,8,FALSE))</f>
        <v>200</v>
      </c>
      <c r="G548" s="32">
        <f>IF(ISERROR(VLOOKUP($B548&amp;$N548,'2 этап'!$A$13:$I$512,8,FALSE)),0,VLOOKUP($B548&amp;$N548,'2 этап'!$A$13:$I$512,8,FALSE))</f>
        <v>0</v>
      </c>
      <c r="H548" s="32">
        <f>IF(ISERROR(VLOOKUP($B548&amp;$N548,'3 этап'!$A$13:$I$512,8,FALSE)),0,VLOOKUP($B548&amp;$N548,'3 этап'!$A$13:$I$512,8,FALSE))</f>
        <v>0</v>
      </c>
      <c r="I548" s="32">
        <f>IF(ISERROR(VLOOKUP($B548&amp;$N548,'4 этап'!$A$13:$I$512,8,FALSE)),0,VLOOKUP($B548&amp;$N548,'4 этап'!$A$13:$I$512,8,FALSE))</f>
        <v>170.2</v>
      </c>
      <c r="J548" s="32">
        <f>IF(ISERROR(VLOOKUP($B548&amp;$N548,'5 этап'!$A$13:$I$512,8,FALSE)),0,VLOOKUP($B548&amp;$N548,'5 этап'!$A$13:$I$512,8,FALSE))</f>
        <v>195.1</v>
      </c>
      <c r="K548" s="32">
        <f>IF(ISERROR(VLOOKUP($B548&amp;$N548,'6 этап'!$A$13:$I$512,8,FALSE)),0,VLOOKUP($B548&amp;$N548,'6 этап'!$A$13:$I$512,8,FALSE))</f>
        <v>0</v>
      </c>
      <c r="L548" s="32">
        <f>IF(ISERROR(VLOOKUP($B548&amp;$N548,'7 этап'!$A$13:$I$466,8,FALSE)),0,VLOOKUP($B548&amp;$N548,'7 этап'!$A$13:$I$466,8,FALSE))</f>
        <v>0</v>
      </c>
      <c r="M548" s="12">
        <f>LARGE(F548:K548,1)+LARGE(F548:K548,2)+LARGE(F548:K548,3)+LARGE(F548:K548,4)+L548</f>
        <v>565.29999999999995</v>
      </c>
      <c r="N548" s="14" t="s">
        <v>972</v>
      </c>
    </row>
    <row r="549" spans="1:14" x14ac:dyDescent="0.3">
      <c r="A549" s="35">
        <v>37</v>
      </c>
      <c r="B549" s="4" t="s">
        <v>305</v>
      </c>
      <c r="C549" s="4" t="s">
        <v>94</v>
      </c>
      <c r="D549" s="4">
        <v>2009</v>
      </c>
      <c r="E549" s="8">
        <f>COUNTIF(F549:L549,"&gt;0")</f>
        <v>5</v>
      </c>
      <c r="F549" s="32">
        <f>IF(ISERROR(VLOOKUP($B549&amp;$N549,'1 этап'!$A$13:$I$512,8,FALSE)),0,VLOOKUP($B549&amp;$N549,'1 этап'!$A$13:$I$512,8,FALSE))</f>
        <v>0</v>
      </c>
      <c r="G549" s="32">
        <f>IF(ISERROR(VLOOKUP($B549&amp;$N549,'2 этап'!$A$13:$I$512,8,FALSE)),0,VLOOKUP($B549&amp;$N549,'2 этап'!$A$13:$I$512,8,FALSE))</f>
        <v>131.30000000000001</v>
      </c>
      <c r="H549" s="32">
        <f>IF(ISERROR(VLOOKUP($B549&amp;$N549,'3 этап'!$A$13:$I$512,8,FALSE)),0,VLOOKUP($B549&amp;$N549,'3 этап'!$A$13:$I$512,8,FALSE))</f>
        <v>119.2</v>
      </c>
      <c r="I549" s="32">
        <f>IF(ISERROR(VLOOKUP($B549&amp;$N549,'4 этап'!$A$13:$I$512,8,FALSE)),0,VLOOKUP($B549&amp;$N549,'4 этап'!$A$13:$I$512,8,FALSE))</f>
        <v>115.5</v>
      </c>
      <c r="J549" s="32">
        <f>IF(ISERROR(VLOOKUP($B549&amp;$N549,'5 этап'!$A$13:$I$512,8,FALSE)),0,VLOOKUP($B549&amp;$N549,'5 этап'!$A$13:$I$512,8,FALSE))</f>
        <v>107.8</v>
      </c>
      <c r="K549" s="32">
        <f>IF(ISERROR(VLOOKUP($B549&amp;$N549,'6 этап'!$A$13:$I$512,8,FALSE)),0,VLOOKUP($B549&amp;$N549,'6 этап'!$A$13:$I$512,8,FALSE))</f>
        <v>0</v>
      </c>
      <c r="L549" s="32">
        <f>IF(ISERROR(VLOOKUP($B549&amp;$N549,'7 этап'!$A$13:$I$466,8,FALSE)),0,VLOOKUP($B549&amp;$N549,'7 этап'!$A$13:$I$466,8,FALSE))</f>
        <v>91.1</v>
      </c>
      <c r="M549" s="12">
        <f>LARGE(F549:K549,1)+LARGE(F549:K549,2)+LARGE(F549:K549,3)+LARGE(F549:K549,4)+L549</f>
        <v>564.9</v>
      </c>
      <c r="N549" s="14" t="s">
        <v>972</v>
      </c>
    </row>
    <row r="550" spans="1:14" x14ac:dyDescent="0.3">
      <c r="A550" s="35">
        <v>38</v>
      </c>
      <c r="B550" s="4" t="s">
        <v>555</v>
      </c>
      <c r="C550" s="4" t="s">
        <v>94</v>
      </c>
      <c r="D550" s="4">
        <v>2008</v>
      </c>
      <c r="E550" s="8">
        <f>COUNTIF(F550:L550,"&gt;0")</f>
        <v>5</v>
      </c>
      <c r="F550" s="32">
        <f>IF(ISERROR(VLOOKUP($B550&amp;$N550,'1 этап'!$A$13:$I$512,8,FALSE)),0,VLOOKUP($B550&amp;$N550,'1 этап'!$A$13:$I$512,8,FALSE))</f>
        <v>106.3</v>
      </c>
      <c r="G550" s="32">
        <f>IF(ISERROR(VLOOKUP($B550&amp;$N550,'2 этап'!$A$13:$I$512,8,FALSE)),0,VLOOKUP($B550&amp;$N550,'2 этап'!$A$13:$I$512,8,FALSE))</f>
        <v>0</v>
      </c>
      <c r="H550" s="32">
        <f>IF(ISERROR(VLOOKUP($B550&amp;$N550,'3 этап'!$A$13:$I$512,8,FALSE)),0,VLOOKUP($B550&amp;$N550,'3 этап'!$A$13:$I$512,8,FALSE))</f>
        <v>94.2</v>
      </c>
      <c r="I550" s="32">
        <f>IF(ISERROR(VLOOKUP($B550&amp;$N550,'4 этап'!$A$13:$I$512,8,FALSE)),0,VLOOKUP($B550&amp;$N550,'4 этап'!$A$13:$I$512,8,FALSE))</f>
        <v>95.7</v>
      </c>
      <c r="J550" s="32">
        <f>IF(ISERROR(VLOOKUP($B550&amp;$N550,'5 этап'!$A$13:$I$512,8,FALSE)),0,VLOOKUP($B550&amp;$N550,'5 этап'!$A$13:$I$512,8,FALSE))</f>
        <v>134.69999999999999</v>
      </c>
      <c r="K550" s="32">
        <f>IF(ISERROR(VLOOKUP($B550&amp;$N550,'6 этап'!$A$13:$I$512,8,FALSE)),0,VLOOKUP($B550&amp;$N550,'6 этап'!$A$13:$I$512,8,FALSE))</f>
        <v>0</v>
      </c>
      <c r="L550" s="32">
        <f>IF(ISERROR(VLOOKUP($B550&amp;$N550,'7 этап'!$A$13:$I$466,8,FALSE)),0,VLOOKUP($B550&amp;$N550,'7 этап'!$A$13:$I$466,8,FALSE))</f>
        <v>127.2</v>
      </c>
      <c r="M550" s="12">
        <f>LARGE(F550:K550,1)+LARGE(F550:K550,2)+LARGE(F550:K550,3)+LARGE(F550:K550,4)+L550</f>
        <v>558.1</v>
      </c>
      <c r="N550" s="14" t="s">
        <v>972</v>
      </c>
    </row>
    <row r="551" spans="1:14" x14ac:dyDescent="0.3">
      <c r="A551" s="35">
        <v>39</v>
      </c>
      <c r="B551" s="4" t="s">
        <v>311</v>
      </c>
      <c r="C551" s="4" t="s">
        <v>39</v>
      </c>
      <c r="D551" s="4">
        <v>2009</v>
      </c>
      <c r="E551" s="8">
        <f>COUNTIF(F551:L551,"&gt;0")</f>
        <v>6</v>
      </c>
      <c r="F551" s="32">
        <f>IF(ISERROR(VLOOKUP($B551&amp;$N551,'1 этап'!$A$13:$I$512,8,FALSE)),0,VLOOKUP($B551&amp;$N551,'1 этап'!$A$13:$I$512,8,FALSE))</f>
        <v>109.6</v>
      </c>
      <c r="G551" s="32">
        <f>IF(ISERROR(VLOOKUP($B551&amp;$N551,'2 этап'!$A$13:$I$512,8,FALSE)),0,VLOOKUP($B551&amp;$N551,'2 этап'!$A$13:$I$512,8,FALSE))</f>
        <v>103.8</v>
      </c>
      <c r="H551" s="32">
        <f>IF(ISERROR(VLOOKUP($B551&amp;$N551,'3 этап'!$A$13:$I$512,8,FALSE)),0,VLOOKUP($B551&amp;$N551,'3 этап'!$A$13:$I$512,8,FALSE))</f>
        <v>116.7</v>
      </c>
      <c r="I551" s="32">
        <f>IF(ISERROR(VLOOKUP($B551&amp;$N551,'4 этап'!$A$13:$I$512,8,FALSE)),0,VLOOKUP($B551&amp;$N551,'4 этап'!$A$13:$I$512,8,FALSE))</f>
        <v>106</v>
      </c>
      <c r="J551" s="32">
        <f>IF(ISERROR(VLOOKUP($B551&amp;$N551,'5 этап'!$A$13:$I$512,8,FALSE)),0,VLOOKUP($B551&amp;$N551,'5 этап'!$A$13:$I$512,8,FALSE))</f>
        <v>9.6</v>
      </c>
      <c r="K551" s="32">
        <f>IF(ISERROR(VLOOKUP($B551&amp;$N551,'6 этап'!$A$13:$I$512,8,FALSE)),0,VLOOKUP($B551&amp;$N551,'6 этап'!$A$13:$I$512,8,FALSE))</f>
        <v>0</v>
      </c>
      <c r="L551" s="32">
        <f>IF(ISERROR(VLOOKUP($B551&amp;$N551,'7 этап'!$A$13:$I$466,8,FALSE)),0,VLOOKUP($B551&amp;$N551,'7 этап'!$A$13:$I$466,8,FALSE))</f>
        <v>120.8</v>
      </c>
      <c r="M551" s="12">
        <f>LARGE(F551:K551,1)+LARGE(F551:K551,2)+LARGE(F551:K551,3)+LARGE(F551:K551,4)+L551</f>
        <v>556.9</v>
      </c>
      <c r="N551" s="14" t="s">
        <v>972</v>
      </c>
    </row>
    <row r="552" spans="1:14" x14ac:dyDescent="0.3">
      <c r="A552" s="35">
        <v>40</v>
      </c>
      <c r="B552" s="4" t="s">
        <v>557</v>
      </c>
      <c r="C552" s="4" t="s">
        <v>39</v>
      </c>
      <c r="D552" s="4">
        <v>2009</v>
      </c>
      <c r="E552" s="8">
        <f>COUNTIF(F552:L552,"&gt;0")</f>
        <v>4</v>
      </c>
      <c r="F552" s="32">
        <f>IF(ISERROR(VLOOKUP($B552&amp;$N552,'1 этап'!$A$13:$I$512,8,FALSE)),0,VLOOKUP($B552&amp;$N552,'1 этап'!$A$13:$I$512,8,FALSE))</f>
        <v>82.1</v>
      </c>
      <c r="G552" s="32">
        <f>IF(ISERROR(VLOOKUP($B552&amp;$N552,'2 этап'!$A$13:$I$512,8,FALSE)),0,VLOOKUP($B552&amp;$N552,'2 этап'!$A$13:$I$512,8,FALSE))</f>
        <v>0</v>
      </c>
      <c r="H552" s="32">
        <f>IF(ISERROR(VLOOKUP($B552&amp;$N552,'3 этап'!$A$13:$I$512,8,FALSE)),0,VLOOKUP($B552&amp;$N552,'3 этап'!$A$13:$I$512,8,FALSE))</f>
        <v>0</v>
      </c>
      <c r="I552" s="32">
        <f>IF(ISERROR(VLOOKUP($B552&amp;$N552,'4 этап'!$A$13:$I$512,8,FALSE)),0,VLOOKUP($B552&amp;$N552,'4 этап'!$A$13:$I$512,8,FALSE))</f>
        <v>99.3</v>
      </c>
      <c r="J552" s="32">
        <f>IF(ISERROR(VLOOKUP($B552&amp;$N552,'5 этап'!$A$13:$I$512,8,FALSE)),0,VLOOKUP($B552&amp;$N552,'5 этап'!$A$13:$I$512,8,FALSE))</f>
        <v>126.5</v>
      </c>
      <c r="K552" s="32">
        <f>IF(ISERROR(VLOOKUP($B552&amp;$N552,'6 этап'!$A$13:$I$512,8,FALSE)),0,VLOOKUP($B552&amp;$N552,'6 этап'!$A$13:$I$512,8,FALSE))</f>
        <v>180.6</v>
      </c>
      <c r="L552" s="32">
        <f>IF(ISERROR(VLOOKUP($B552&amp;$N552,'7 этап'!$A$13:$I$466,8,FALSE)),0,VLOOKUP($B552&amp;$N552,'7 этап'!$A$13:$I$466,8,FALSE))</f>
        <v>0</v>
      </c>
      <c r="M552" s="12">
        <f>LARGE(F552:K552,1)+LARGE(F552:K552,2)+LARGE(F552:K552,3)+LARGE(F552:K552,4)+L552</f>
        <v>488.5</v>
      </c>
      <c r="N552" s="14" t="s">
        <v>972</v>
      </c>
    </row>
    <row r="553" spans="1:14" x14ac:dyDescent="0.3">
      <c r="A553" s="35">
        <v>41</v>
      </c>
      <c r="B553" s="4" t="s">
        <v>759</v>
      </c>
      <c r="C553" s="4" t="s">
        <v>42</v>
      </c>
      <c r="D553" s="4">
        <v>2008</v>
      </c>
      <c r="E553" s="8">
        <f>COUNTIF(F553:L553,"&gt;0")</f>
        <v>3</v>
      </c>
      <c r="F553" s="32">
        <f>IF(ISERROR(VLOOKUP($B553&amp;$N553,'1 этап'!$A$13:$I$512,8,FALSE)),0,VLOOKUP($B553&amp;$N553,'1 этап'!$A$13:$I$512,8,FALSE))</f>
        <v>0</v>
      </c>
      <c r="G553" s="32">
        <f>IF(ISERROR(VLOOKUP($B553&amp;$N553,'2 этап'!$A$13:$I$512,8,FALSE)),0,VLOOKUP($B553&amp;$N553,'2 этап'!$A$13:$I$512,8,FALSE))</f>
        <v>0</v>
      </c>
      <c r="H553" s="32">
        <f>IF(ISERROR(VLOOKUP($B553&amp;$N553,'3 этап'!$A$13:$I$512,8,FALSE)),0,VLOOKUP($B553&amp;$N553,'3 этап'!$A$13:$I$512,8,FALSE))</f>
        <v>0</v>
      </c>
      <c r="I553" s="32">
        <f>IF(ISERROR(VLOOKUP($B553&amp;$N553,'4 этап'!$A$13:$I$512,8,FALSE)),0,VLOOKUP($B553&amp;$N553,'4 этап'!$A$13:$I$512,8,FALSE))</f>
        <v>126.1</v>
      </c>
      <c r="J553" s="32">
        <f>IF(ISERROR(VLOOKUP($B553&amp;$N553,'5 этап'!$A$13:$I$512,8,FALSE)),0,VLOOKUP($B553&amp;$N553,'5 этап'!$A$13:$I$512,8,FALSE))</f>
        <v>176.7</v>
      </c>
      <c r="K553" s="32">
        <f>IF(ISERROR(VLOOKUP($B553&amp;$N553,'6 этап'!$A$13:$I$512,8,FALSE)),0,VLOOKUP($B553&amp;$N553,'6 этап'!$A$13:$I$512,8,FALSE))</f>
        <v>0</v>
      </c>
      <c r="L553" s="32">
        <f>IF(ISERROR(VLOOKUP($B553&amp;$N553,'7 этап'!$A$13:$I$466,8,FALSE)),0,VLOOKUP($B553&amp;$N553,'7 этап'!$A$13:$I$466,8,FALSE))</f>
        <v>181.7</v>
      </c>
      <c r="M553" s="12">
        <f>LARGE(F553:K553,1)+LARGE(F553:K553,2)+LARGE(F553:K553,3)+LARGE(F553:K553,4)+L553</f>
        <v>484.49999999999994</v>
      </c>
      <c r="N553" s="14" t="s">
        <v>972</v>
      </c>
    </row>
    <row r="554" spans="1:14" x14ac:dyDescent="0.3">
      <c r="A554" s="35">
        <v>42</v>
      </c>
      <c r="B554" s="4" t="s">
        <v>299</v>
      </c>
      <c r="C554" s="4" t="s">
        <v>58</v>
      </c>
      <c r="D554" s="4">
        <v>2009</v>
      </c>
      <c r="E554" s="8">
        <f>COUNTIF(F554:L554,"&gt;0")</f>
        <v>4</v>
      </c>
      <c r="F554" s="32">
        <f>IF(ISERROR(VLOOKUP($B554&amp;$N554,'1 этап'!$A$13:$I$512,8,FALSE)),0,VLOOKUP($B554&amp;$N554,'1 этап'!$A$13:$I$512,8,FALSE))</f>
        <v>0.01</v>
      </c>
      <c r="G554" s="32">
        <f>IF(ISERROR(VLOOKUP($B554&amp;$N554,'2 этап'!$A$13:$I$512,8,FALSE)),0,VLOOKUP($B554&amp;$N554,'2 этап'!$A$13:$I$512,8,FALSE))</f>
        <v>149.1</v>
      </c>
      <c r="H554" s="32">
        <f>IF(ISERROR(VLOOKUP($B554&amp;$N554,'3 этап'!$A$13:$I$512,8,FALSE)),0,VLOOKUP($B554&amp;$N554,'3 этап'!$A$13:$I$512,8,FALSE))</f>
        <v>0</v>
      </c>
      <c r="I554" s="32">
        <f>IF(ISERROR(VLOOKUP($B554&amp;$N554,'4 этап'!$A$13:$I$512,8,FALSE)),0,VLOOKUP($B554&amp;$N554,'4 этап'!$A$13:$I$512,8,FALSE))</f>
        <v>116.6</v>
      </c>
      <c r="J554" s="32">
        <f>IF(ISERROR(VLOOKUP($B554&amp;$N554,'5 этап'!$A$13:$I$512,8,FALSE)),0,VLOOKUP($B554&amp;$N554,'5 этап'!$A$13:$I$512,8,FALSE))</f>
        <v>174.5</v>
      </c>
      <c r="K554" s="32">
        <f>IF(ISERROR(VLOOKUP($B554&amp;$N554,'6 этап'!$A$13:$I$512,8,FALSE)),0,VLOOKUP($B554&amp;$N554,'6 этап'!$A$13:$I$512,8,FALSE))</f>
        <v>0</v>
      </c>
      <c r="L554" s="32">
        <f>IF(ISERROR(VLOOKUP($B554&amp;$N554,'7 этап'!$A$13:$I$466,8,FALSE)),0,VLOOKUP($B554&amp;$N554,'7 этап'!$A$13:$I$466,8,FALSE))</f>
        <v>0</v>
      </c>
      <c r="M554" s="12">
        <f>LARGE(F554:K554,1)+LARGE(F554:K554,2)+LARGE(F554:K554,3)+LARGE(F554:K554,4)+L554</f>
        <v>440.21000000000004</v>
      </c>
      <c r="N554" s="14" t="s">
        <v>972</v>
      </c>
    </row>
    <row r="555" spans="1:14" x14ac:dyDescent="0.3">
      <c r="A555" s="35">
        <v>43</v>
      </c>
      <c r="B555" s="4" t="s">
        <v>306</v>
      </c>
      <c r="C555" s="4" t="s">
        <v>112</v>
      </c>
      <c r="D555" s="4">
        <v>2008</v>
      </c>
      <c r="E555" s="8">
        <f>COUNTIF(F555:L555,"&gt;0")</f>
        <v>5</v>
      </c>
      <c r="F555" s="32">
        <f>IF(ISERROR(VLOOKUP($B555&amp;$N555,'1 этап'!$A$13:$I$512,8,FALSE)),0,VLOOKUP($B555&amp;$N555,'1 этап'!$A$13:$I$512,8,FALSE))</f>
        <v>60</v>
      </c>
      <c r="G555" s="32">
        <f>IF(ISERROR(VLOOKUP($B555&amp;$N555,'2 этап'!$A$13:$I$512,8,FALSE)),0,VLOOKUP($B555&amp;$N555,'2 этап'!$A$13:$I$512,8,FALSE))</f>
        <v>130</v>
      </c>
      <c r="H555" s="32">
        <f>IF(ISERROR(VLOOKUP($B555&amp;$N555,'3 этап'!$A$13:$I$512,8,FALSE)),0,VLOOKUP($B555&amp;$N555,'3 этап'!$A$13:$I$512,8,FALSE))</f>
        <v>143.80000000000001</v>
      </c>
      <c r="I555" s="32">
        <f>IF(ISERROR(VLOOKUP($B555&amp;$N555,'4 этап'!$A$13:$I$512,8,FALSE)),0,VLOOKUP($B555&amp;$N555,'4 этап'!$A$13:$I$512,8,FALSE))</f>
        <v>0.01</v>
      </c>
      <c r="J555" s="32">
        <f>IF(ISERROR(VLOOKUP($B555&amp;$N555,'5 этап'!$A$13:$I$512,8,FALSE)),0,VLOOKUP($B555&amp;$N555,'5 этап'!$A$13:$I$512,8,FALSE))</f>
        <v>85.5</v>
      </c>
      <c r="K555" s="32">
        <f>IF(ISERROR(VLOOKUP($B555&amp;$N555,'6 этап'!$A$13:$I$512,8,FALSE)),0,VLOOKUP($B555&amp;$N555,'6 этап'!$A$13:$I$512,8,FALSE))</f>
        <v>0</v>
      </c>
      <c r="L555" s="32">
        <f>IF(ISERROR(VLOOKUP($B555&amp;$N555,'7 этап'!$A$13:$I$466,8,FALSE)),0,VLOOKUP($B555&amp;$N555,'7 этап'!$A$13:$I$466,8,FALSE))</f>
        <v>0</v>
      </c>
      <c r="M555" s="12">
        <f>LARGE(F555:K555,1)+LARGE(F555:K555,2)+LARGE(F555:K555,3)+LARGE(F555:K555,4)+L555</f>
        <v>419.3</v>
      </c>
      <c r="N555" s="14" t="s">
        <v>972</v>
      </c>
    </row>
    <row r="556" spans="1:14" x14ac:dyDescent="0.3">
      <c r="A556" s="35">
        <v>44</v>
      </c>
      <c r="B556" s="4" t="s">
        <v>758</v>
      </c>
      <c r="C556" s="4" t="s">
        <v>35</v>
      </c>
      <c r="D556" s="4">
        <v>2008</v>
      </c>
      <c r="E556" s="8">
        <f>COUNTIF(F556:L556,"&gt;0")</f>
        <v>2</v>
      </c>
      <c r="F556" s="32">
        <f>IF(ISERROR(VLOOKUP($B556&amp;$N556,'1 этап'!$A$13:$I$512,8,FALSE)),0,VLOOKUP($B556&amp;$N556,'1 этап'!$A$13:$I$512,8,FALSE))</f>
        <v>0</v>
      </c>
      <c r="G556" s="32">
        <f>IF(ISERROR(VLOOKUP($B556&amp;$N556,'2 этап'!$A$13:$I$512,8,FALSE)),0,VLOOKUP($B556&amp;$N556,'2 этап'!$A$13:$I$512,8,FALSE))</f>
        <v>0</v>
      </c>
      <c r="H556" s="32">
        <f>IF(ISERROR(VLOOKUP($B556&amp;$N556,'3 этап'!$A$13:$I$512,8,FALSE)),0,VLOOKUP($B556&amp;$N556,'3 этап'!$A$13:$I$512,8,FALSE))</f>
        <v>0</v>
      </c>
      <c r="I556" s="32">
        <f>IF(ISERROR(VLOOKUP($B556&amp;$N556,'4 этап'!$A$13:$I$512,8,FALSE)),0,VLOOKUP($B556&amp;$N556,'4 этап'!$A$13:$I$512,8,FALSE))</f>
        <v>200</v>
      </c>
      <c r="J556" s="32">
        <f>IF(ISERROR(VLOOKUP($B556&amp;$N556,'5 этап'!$A$13:$I$512,8,FALSE)),0,VLOOKUP($B556&amp;$N556,'5 этап'!$A$13:$I$512,8,FALSE))</f>
        <v>0</v>
      </c>
      <c r="K556" s="32">
        <f>IF(ISERROR(VLOOKUP($B556&amp;$N556,'6 этап'!$A$13:$I$512,8,FALSE)),0,VLOOKUP($B556&amp;$N556,'6 этап'!$A$13:$I$512,8,FALSE))</f>
        <v>200</v>
      </c>
      <c r="L556" s="32">
        <f>IF(ISERROR(VLOOKUP($B556&amp;$N556,'7 этап'!$A$13:$I$466,8,FALSE)),0,VLOOKUP($B556&amp;$N556,'7 этап'!$A$13:$I$466,8,FALSE))</f>
        <v>0</v>
      </c>
      <c r="M556" s="12">
        <f>LARGE(F556:K556,1)+LARGE(F556:K556,2)+LARGE(F556:K556,3)+LARGE(F556:K556,4)+L556</f>
        <v>400</v>
      </c>
      <c r="N556" s="14" t="s">
        <v>972</v>
      </c>
    </row>
    <row r="557" spans="1:14" x14ac:dyDescent="0.3">
      <c r="A557" s="35">
        <v>45</v>
      </c>
      <c r="B557" s="4" t="s">
        <v>297</v>
      </c>
      <c r="C557" s="4" t="s">
        <v>39</v>
      </c>
      <c r="D557" s="4">
        <v>2009</v>
      </c>
      <c r="E557" s="8">
        <f>COUNTIF(F557:L557,"&gt;0")</f>
        <v>5</v>
      </c>
      <c r="F557" s="32">
        <f>IF(ISERROR(VLOOKUP($B557&amp;$N557,'1 этап'!$A$13:$I$512,8,FALSE)),0,VLOOKUP($B557&amp;$N557,'1 этап'!$A$13:$I$512,8,FALSE))</f>
        <v>83.5</v>
      </c>
      <c r="G557" s="32">
        <f>IF(ISERROR(VLOOKUP($B557&amp;$N557,'2 этап'!$A$13:$I$512,8,FALSE)),0,VLOOKUP($B557&amp;$N557,'2 этап'!$A$13:$I$512,8,FALSE))</f>
        <v>150.19999999999999</v>
      </c>
      <c r="H557" s="32">
        <f>IF(ISERROR(VLOOKUP($B557&amp;$N557,'3 этап'!$A$13:$I$512,8,FALSE)),0,VLOOKUP($B557&amp;$N557,'3 этап'!$A$13:$I$512,8,FALSE))</f>
        <v>62.8</v>
      </c>
      <c r="I557" s="32">
        <f>IF(ISERROR(VLOOKUP($B557&amp;$N557,'4 этап'!$A$13:$I$512,8,FALSE)),0,VLOOKUP($B557&amp;$N557,'4 этап'!$A$13:$I$512,8,FALSE))</f>
        <v>0</v>
      </c>
      <c r="J557" s="32">
        <f>IF(ISERROR(VLOOKUP($B557&amp;$N557,'5 этап'!$A$13:$I$512,8,FALSE)),0,VLOOKUP($B557&amp;$N557,'5 этап'!$A$13:$I$512,8,FALSE))</f>
        <v>97.8</v>
      </c>
      <c r="K557" s="32">
        <f>IF(ISERROR(VLOOKUP($B557&amp;$N557,'6 этап'!$A$13:$I$512,8,FALSE)),0,VLOOKUP($B557&amp;$N557,'6 этап'!$A$13:$I$512,8,FALSE))</f>
        <v>0.01</v>
      </c>
      <c r="L557" s="32">
        <f>IF(ISERROR(VLOOKUP($B557&amp;$N557,'7 этап'!$A$13:$I$466,8,FALSE)),0,VLOOKUP($B557&amp;$N557,'7 этап'!$A$13:$I$466,8,FALSE))</f>
        <v>0</v>
      </c>
      <c r="M557" s="12">
        <f>LARGE(F557:K557,1)+LARGE(F557:K557,2)+LARGE(F557:K557,3)+LARGE(F557:K557,4)+L557</f>
        <v>394.3</v>
      </c>
      <c r="N557" s="14" t="s">
        <v>972</v>
      </c>
    </row>
    <row r="558" spans="1:14" x14ac:dyDescent="0.3">
      <c r="A558" s="35">
        <v>46</v>
      </c>
      <c r="B558" s="4" t="s">
        <v>303</v>
      </c>
      <c r="C558" s="4" t="s">
        <v>35</v>
      </c>
      <c r="D558" s="4">
        <v>2008</v>
      </c>
      <c r="E558" s="8">
        <f>COUNTIF(F558:L558,"&gt;0")</f>
        <v>4</v>
      </c>
      <c r="F558" s="32">
        <f>IF(ISERROR(VLOOKUP($B558&amp;$N558,'1 этап'!$A$13:$I$512,8,FALSE)),0,VLOOKUP($B558&amp;$N558,'1 этап'!$A$13:$I$512,8,FALSE))</f>
        <v>159.80000000000001</v>
      </c>
      <c r="G558" s="32">
        <f>IF(ISERROR(VLOOKUP($B558&amp;$N558,'2 этап'!$A$13:$I$512,8,FALSE)),0,VLOOKUP($B558&amp;$N558,'2 этап'!$A$13:$I$512,8,FALSE))</f>
        <v>145</v>
      </c>
      <c r="H558" s="32">
        <f>IF(ISERROR(VLOOKUP($B558&amp;$N558,'3 этап'!$A$13:$I$512,8,FALSE)),0,VLOOKUP($B558&amp;$N558,'3 этап'!$A$13:$I$512,8,FALSE))</f>
        <v>0</v>
      </c>
      <c r="I558" s="32">
        <f>IF(ISERROR(VLOOKUP($B558&amp;$N558,'4 этап'!$A$13:$I$512,8,FALSE)),0,VLOOKUP($B558&amp;$N558,'4 этап'!$A$13:$I$512,8,FALSE))</f>
        <v>85.9</v>
      </c>
      <c r="J558" s="32">
        <f>IF(ISERROR(VLOOKUP($B558&amp;$N558,'5 этап'!$A$13:$I$512,8,FALSE)),0,VLOOKUP($B558&amp;$N558,'5 этап'!$A$13:$I$512,8,FALSE))</f>
        <v>0.01</v>
      </c>
      <c r="K558" s="32">
        <f>IF(ISERROR(VLOOKUP($B558&amp;$N558,'6 этап'!$A$13:$I$512,8,FALSE)),0,VLOOKUP($B558&amp;$N558,'6 этап'!$A$13:$I$512,8,FALSE))</f>
        <v>0</v>
      </c>
      <c r="L558" s="32">
        <f>IF(ISERROR(VLOOKUP($B558&amp;$N558,'7 этап'!$A$13:$I$466,8,FALSE)),0,VLOOKUP($B558&amp;$N558,'7 этап'!$A$13:$I$466,8,FALSE))</f>
        <v>0</v>
      </c>
      <c r="M558" s="12">
        <f>LARGE(F558:K558,1)+LARGE(F558:K558,2)+LARGE(F558:K558,3)+LARGE(F558:K558,4)+L558</f>
        <v>390.71000000000004</v>
      </c>
      <c r="N558" s="14" t="s">
        <v>972</v>
      </c>
    </row>
    <row r="559" spans="1:14" x14ac:dyDescent="0.3">
      <c r="A559" s="35">
        <v>47</v>
      </c>
      <c r="B559" s="4" t="s">
        <v>300</v>
      </c>
      <c r="C559" s="4" t="s">
        <v>33</v>
      </c>
      <c r="D559" s="4">
        <v>2011</v>
      </c>
      <c r="E559" s="8">
        <f>COUNTIF(F559:L559,"&gt;0")</f>
        <v>3</v>
      </c>
      <c r="F559" s="32">
        <f>IF(ISERROR(VLOOKUP($B559&amp;$N559,'1 этап'!$A$13:$I$512,8,FALSE)),0,VLOOKUP($B559&amp;$N559,'1 этап'!$A$13:$I$512,8,FALSE))</f>
        <v>0</v>
      </c>
      <c r="G559" s="32">
        <f>IF(ISERROR(VLOOKUP($B559&amp;$N559,'2 этап'!$A$13:$I$512,8,FALSE)),0,VLOOKUP($B559&amp;$N559,'2 этап'!$A$13:$I$512,8,FALSE))</f>
        <v>149.1</v>
      </c>
      <c r="H559" s="32">
        <f>IF(ISERROR(VLOOKUP($B559&amp;$N559,'3 этап'!$A$13:$I$512,8,FALSE)),0,VLOOKUP($B559&amp;$N559,'3 этап'!$A$13:$I$512,8,FALSE))</f>
        <v>128.5</v>
      </c>
      <c r="I559" s="32">
        <f>IF(ISERROR(VLOOKUP($B559&amp;$N559,'4 этап'!$A$13:$I$512,8,FALSE)),0,VLOOKUP($B559&amp;$N559,'4 этап'!$A$13:$I$512,8,FALSE))</f>
        <v>98.8</v>
      </c>
      <c r="J559" s="32">
        <f>IF(ISERROR(VLOOKUP($B559&amp;$N559,'5 этап'!$A$13:$I$512,8,FALSE)),0,VLOOKUP($B559&amp;$N559,'5 этап'!$A$13:$I$512,8,FALSE))</f>
        <v>0</v>
      </c>
      <c r="K559" s="32">
        <f>IF(ISERROR(VLOOKUP($B559&amp;$N559,'6 этап'!$A$13:$I$512,8,FALSE)),0,VLOOKUP($B559&amp;$N559,'6 этап'!$A$13:$I$512,8,FALSE))</f>
        <v>0</v>
      </c>
      <c r="L559" s="32">
        <f>IF(ISERROR(VLOOKUP($B559&amp;$N559,'7 этап'!$A$13:$I$466,8,FALSE)),0,VLOOKUP($B559&amp;$N559,'7 этап'!$A$13:$I$466,8,FALSE))</f>
        <v>0</v>
      </c>
      <c r="M559" s="12">
        <f>LARGE(F559:K559,1)+LARGE(F559:K559,2)+LARGE(F559:K559,3)+LARGE(F559:K559,4)+L559</f>
        <v>376.40000000000003</v>
      </c>
      <c r="N559" s="14" t="s">
        <v>972</v>
      </c>
    </row>
    <row r="560" spans="1:14" x14ac:dyDescent="0.3">
      <c r="A560" s="35">
        <v>48</v>
      </c>
      <c r="B560" s="4" t="s">
        <v>553</v>
      </c>
      <c r="C560" s="4" t="s">
        <v>39</v>
      </c>
      <c r="D560" s="4">
        <v>2009</v>
      </c>
      <c r="E560" s="8">
        <f>COUNTIF(F560:L560,"&gt;0")</f>
        <v>3</v>
      </c>
      <c r="F560" s="32">
        <f>IF(ISERROR(VLOOKUP($B560&amp;$N560,'1 этап'!$A$13:$I$512,8,FALSE)),0,VLOOKUP($B560&amp;$N560,'1 этап'!$A$13:$I$512,8,FALSE))</f>
        <v>114.7</v>
      </c>
      <c r="G560" s="32">
        <f>IF(ISERROR(VLOOKUP($B560&amp;$N560,'2 этап'!$A$13:$I$512,8,FALSE)),0,VLOOKUP($B560&amp;$N560,'2 этап'!$A$13:$I$512,8,FALSE))</f>
        <v>0</v>
      </c>
      <c r="H560" s="32">
        <f>IF(ISERROR(VLOOKUP($B560&amp;$N560,'3 этап'!$A$13:$I$512,8,FALSE)),0,VLOOKUP($B560&amp;$N560,'3 этап'!$A$13:$I$512,8,FALSE))</f>
        <v>0</v>
      </c>
      <c r="I560" s="32">
        <f>IF(ISERROR(VLOOKUP($B560&amp;$N560,'4 этап'!$A$13:$I$512,8,FALSE)),0,VLOOKUP($B560&amp;$N560,'4 этап'!$A$13:$I$512,8,FALSE))</f>
        <v>125</v>
      </c>
      <c r="J560" s="32">
        <f>IF(ISERROR(VLOOKUP($B560&amp;$N560,'5 этап'!$A$13:$I$512,8,FALSE)),0,VLOOKUP($B560&amp;$N560,'5 этап'!$A$13:$I$512,8,FALSE))</f>
        <v>0</v>
      </c>
      <c r="K560" s="32">
        <f>IF(ISERROR(VLOOKUP($B560&amp;$N560,'6 этап'!$A$13:$I$512,8,FALSE)),0,VLOOKUP($B560&amp;$N560,'6 этап'!$A$13:$I$512,8,FALSE))</f>
        <v>136.19999999999999</v>
      </c>
      <c r="L560" s="32">
        <f>IF(ISERROR(VLOOKUP($B560&amp;$N560,'7 этап'!$A$13:$I$466,8,FALSE)),0,VLOOKUP($B560&amp;$N560,'7 этап'!$A$13:$I$466,8,FALSE))</f>
        <v>0</v>
      </c>
      <c r="M560" s="12">
        <f>LARGE(F560:K560,1)+LARGE(F560:K560,2)+LARGE(F560:K560,3)+LARGE(F560:K560,4)+L560</f>
        <v>375.9</v>
      </c>
      <c r="N560" s="14" t="s">
        <v>972</v>
      </c>
    </row>
    <row r="561" spans="1:14" x14ac:dyDescent="0.3">
      <c r="A561" s="35">
        <v>49</v>
      </c>
      <c r="B561" s="4" t="s">
        <v>320</v>
      </c>
      <c r="C561" s="4" t="s">
        <v>35</v>
      </c>
      <c r="D561" s="4">
        <v>2009</v>
      </c>
      <c r="E561" s="8">
        <f>COUNTIF(F561:L561,"&gt;0")</f>
        <v>6</v>
      </c>
      <c r="F561" s="32">
        <f>IF(ISERROR(VLOOKUP($B561&amp;$N561,'1 этап'!$A$13:$I$512,8,FALSE)),0,VLOOKUP($B561&amp;$N561,'1 этап'!$A$13:$I$512,8,FALSE))</f>
        <v>65.099999999999994</v>
      </c>
      <c r="G561" s="32">
        <f>IF(ISERROR(VLOOKUP($B561&amp;$N561,'2 этап'!$A$13:$I$512,8,FALSE)),0,VLOOKUP($B561&amp;$N561,'2 этап'!$A$13:$I$512,8,FALSE))</f>
        <v>0.01</v>
      </c>
      <c r="H561" s="32">
        <f>IF(ISERROR(VLOOKUP($B561&amp;$N561,'3 этап'!$A$13:$I$512,8,FALSE)),0,VLOOKUP($B561&amp;$N561,'3 этап'!$A$13:$I$512,8,FALSE))</f>
        <v>99</v>
      </c>
      <c r="I561" s="32">
        <f>IF(ISERROR(VLOOKUP($B561&amp;$N561,'4 этап'!$A$13:$I$512,8,FALSE)),0,VLOOKUP($B561&amp;$N561,'4 этап'!$A$13:$I$512,8,FALSE))</f>
        <v>0</v>
      </c>
      <c r="J561" s="32">
        <f>IF(ISERROR(VLOOKUP($B561&amp;$N561,'5 этап'!$A$13:$I$512,8,FALSE)),0,VLOOKUP($B561&amp;$N561,'5 этап'!$A$13:$I$512,8,FALSE))</f>
        <v>0.01</v>
      </c>
      <c r="K561" s="32">
        <f>IF(ISERROR(VLOOKUP($B561&amp;$N561,'6 этап'!$A$13:$I$512,8,FALSE)),0,VLOOKUP($B561&amp;$N561,'6 этап'!$A$13:$I$512,8,FALSE))</f>
        <v>92.1</v>
      </c>
      <c r="L561" s="32">
        <f>IF(ISERROR(VLOOKUP($B561&amp;$N561,'7 этап'!$A$13:$I$466,8,FALSE)),0,VLOOKUP($B561&amp;$N561,'7 этап'!$A$13:$I$466,8,FALSE))</f>
        <v>111.1</v>
      </c>
      <c r="M561" s="12">
        <f>LARGE(F561:K561,1)+LARGE(F561:K561,2)+LARGE(F561:K561,3)+LARGE(F561:K561,4)+L561</f>
        <v>367.30999999999995</v>
      </c>
      <c r="N561" s="14" t="s">
        <v>972</v>
      </c>
    </row>
    <row r="562" spans="1:14" x14ac:dyDescent="0.3">
      <c r="A562" s="35">
        <v>50</v>
      </c>
      <c r="B562" s="4" t="s">
        <v>310</v>
      </c>
      <c r="C562" s="4" t="s">
        <v>94</v>
      </c>
      <c r="D562" s="4">
        <v>2009</v>
      </c>
      <c r="E562" s="8">
        <f>COUNTIF(F562:L562,"&gt;0")</f>
        <v>7</v>
      </c>
      <c r="F562" s="32">
        <f>IF(ISERROR(VLOOKUP($B562&amp;$N562,'1 этап'!$A$13:$I$512,8,FALSE)),0,VLOOKUP($B562&amp;$N562,'1 этап'!$A$13:$I$512,8,FALSE))</f>
        <v>1</v>
      </c>
      <c r="G562" s="32">
        <f>IF(ISERROR(VLOOKUP($B562&amp;$N562,'2 этап'!$A$13:$I$512,8,FALSE)),0,VLOOKUP($B562&amp;$N562,'2 этап'!$A$13:$I$512,8,FALSE))</f>
        <v>112.4</v>
      </c>
      <c r="H562" s="32">
        <f>IF(ISERROR(VLOOKUP($B562&amp;$N562,'3 этап'!$A$13:$I$512,8,FALSE)),0,VLOOKUP($B562&amp;$N562,'3 этап'!$A$13:$I$512,8,FALSE))</f>
        <v>1</v>
      </c>
      <c r="I562" s="32">
        <f>IF(ISERROR(VLOOKUP($B562&amp;$N562,'4 этап'!$A$13:$I$512,8,FALSE)),0,VLOOKUP($B562&amp;$N562,'4 этап'!$A$13:$I$512,8,FALSE))</f>
        <v>100.8</v>
      </c>
      <c r="J562" s="32">
        <f>IF(ISERROR(VLOOKUP($B562&amp;$N562,'5 этап'!$A$13:$I$512,8,FALSE)),0,VLOOKUP($B562&amp;$N562,'5 этап'!$A$13:$I$512,8,FALSE))</f>
        <v>2.7</v>
      </c>
      <c r="K562" s="32">
        <f>IF(ISERROR(VLOOKUP($B562&amp;$N562,'6 этап'!$A$13:$I$512,8,FALSE)),0,VLOOKUP($B562&amp;$N562,'6 этап'!$A$13:$I$512,8,FALSE))</f>
        <v>118.2</v>
      </c>
      <c r="L562" s="32">
        <f>IF(ISERROR(VLOOKUP($B562&amp;$N562,'7 этап'!$A$13:$I$466,8,FALSE)),0,VLOOKUP($B562&amp;$N562,'7 этап'!$A$13:$I$466,8,FALSE))</f>
        <v>32.299999999999997</v>
      </c>
      <c r="M562" s="12">
        <f>LARGE(F562:K562,1)+LARGE(F562:K562,2)+LARGE(F562:K562,3)+LARGE(F562:K562,4)+L562</f>
        <v>366.40000000000003</v>
      </c>
      <c r="N562" s="14" t="s">
        <v>972</v>
      </c>
    </row>
    <row r="563" spans="1:14" x14ac:dyDescent="0.3">
      <c r="A563" s="35">
        <v>51</v>
      </c>
      <c r="B563" s="4" t="s">
        <v>288</v>
      </c>
      <c r="C563" s="4" t="s">
        <v>61</v>
      </c>
      <c r="D563" s="4">
        <v>2008</v>
      </c>
      <c r="E563" s="8">
        <f>COUNTIF(F563:L563,"&gt;0")</f>
        <v>3</v>
      </c>
      <c r="F563" s="32">
        <f>IF(ISERROR(VLOOKUP($B563&amp;$N563,'1 этап'!$A$13:$I$512,8,FALSE)),0,VLOOKUP($B563&amp;$N563,'1 этап'!$A$13:$I$512,8,FALSE))</f>
        <v>78.8</v>
      </c>
      <c r="G563" s="32">
        <f>IF(ISERROR(VLOOKUP($B563&amp;$N563,'2 этап'!$A$13:$I$512,8,FALSE)),0,VLOOKUP($B563&amp;$N563,'2 этап'!$A$13:$I$512,8,FALSE))</f>
        <v>170.8</v>
      </c>
      <c r="H563" s="32">
        <f>IF(ISERROR(VLOOKUP($B563&amp;$N563,'3 этап'!$A$13:$I$512,8,FALSE)),0,VLOOKUP($B563&amp;$N563,'3 этап'!$A$13:$I$512,8,FALSE))</f>
        <v>0</v>
      </c>
      <c r="I563" s="32">
        <f>IF(ISERROR(VLOOKUP($B563&amp;$N563,'4 этап'!$A$13:$I$512,8,FALSE)),0,VLOOKUP($B563&amp;$N563,'4 этап'!$A$13:$I$512,8,FALSE))</f>
        <v>108.1</v>
      </c>
      <c r="J563" s="32">
        <f>IF(ISERROR(VLOOKUP($B563&amp;$N563,'5 этап'!$A$13:$I$512,8,FALSE)),0,VLOOKUP($B563&amp;$N563,'5 этап'!$A$13:$I$512,8,FALSE))</f>
        <v>0</v>
      </c>
      <c r="K563" s="32">
        <f>IF(ISERROR(VLOOKUP($B563&amp;$N563,'6 этап'!$A$13:$I$512,8,FALSE)),0,VLOOKUP($B563&amp;$N563,'6 этап'!$A$13:$I$512,8,FALSE))</f>
        <v>0</v>
      </c>
      <c r="L563" s="32">
        <f>IF(ISERROR(VLOOKUP($B563&amp;$N563,'7 этап'!$A$13:$I$466,8,FALSE)),0,VLOOKUP($B563&amp;$N563,'7 этап'!$A$13:$I$466,8,FALSE))</f>
        <v>0</v>
      </c>
      <c r="M563" s="12">
        <f>LARGE(F563:K563,1)+LARGE(F563:K563,2)+LARGE(F563:K563,3)+LARGE(F563:K563,4)+L563</f>
        <v>357.7</v>
      </c>
      <c r="N563" s="14" t="s">
        <v>972</v>
      </c>
    </row>
    <row r="564" spans="1:14" x14ac:dyDescent="0.3">
      <c r="A564" s="35">
        <v>52</v>
      </c>
      <c r="B564" s="4" t="s">
        <v>308</v>
      </c>
      <c r="C564" s="4" t="s">
        <v>33</v>
      </c>
      <c r="D564" s="4">
        <v>2010</v>
      </c>
      <c r="E564" s="8">
        <f>COUNTIF(F564:L564,"&gt;0")</f>
        <v>3</v>
      </c>
      <c r="F564" s="32">
        <f>IF(ISERROR(VLOOKUP($B564&amp;$N564,'1 этап'!$A$13:$I$512,8,FALSE)),0,VLOOKUP($B564&amp;$N564,'1 этап'!$A$13:$I$512,8,FALSE))</f>
        <v>0</v>
      </c>
      <c r="G564" s="32">
        <f>IF(ISERROR(VLOOKUP($B564&amp;$N564,'2 этап'!$A$13:$I$512,8,FALSE)),0,VLOOKUP($B564&amp;$N564,'2 этап'!$A$13:$I$512,8,FALSE))</f>
        <v>121.8</v>
      </c>
      <c r="H564" s="32">
        <f>IF(ISERROR(VLOOKUP($B564&amp;$N564,'3 этап'!$A$13:$I$512,8,FALSE)),0,VLOOKUP($B564&amp;$N564,'3 этап'!$A$13:$I$512,8,FALSE))</f>
        <v>141</v>
      </c>
      <c r="I564" s="32">
        <f>IF(ISERROR(VLOOKUP($B564&amp;$N564,'4 этап'!$A$13:$I$512,8,FALSE)),0,VLOOKUP($B564&amp;$N564,'4 этап'!$A$13:$I$512,8,FALSE))</f>
        <v>94.2</v>
      </c>
      <c r="J564" s="32">
        <f>IF(ISERROR(VLOOKUP($B564&amp;$N564,'5 этап'!$A$13:$I$512,8,FALSE)),0,VLOOKUP($B564&amp;$N564,'5 этап'!$A$13:$I$512,8,FALSE))</f>
        <v>0</v>
      </c>
      <c r="K564" s="32">
        <f>IF(ISERROR(VLOOKUP($B564&amp;$N564,'6 этап'!$A$13:$I$512,8,FALSE)),0,VLOOKUP($B564&amp;$N564,'6 этап'!$A$13:$I$512,8,FALSE))</f>
        <v>0</v>
      </c>
      <c r="L564" s="32">
        <f>IF(ISERROR(VLOOKUP($B564&amp;$N564,'7 этап'!$A$13:$I$466,8,FALSE)),0,VLOOKUP($B564&amp;$N564,'7 этап'!$A$13:$I$466,8,FALSE))</f>
        <v>0</v>
      </c>
      <c r="M564" s="12">
        <f>LARGE(F564:K564,1)+LARGE(F564:K564,2)+LARGE(F564:K564,3)+LARGE(F564:K564,4)+L564</f>
        <v>357</v>
      </c>
      <c r="N564" s="14" t="s">
        <v>972</v>
      </c>
    </row>
    <row r="565" spans="1:14" x14ac:dyDescent="0.3">
      <c r="A565" s="35">
        <v>53</v>
      </c>
      <c r="B565" s="4" t="s">
        <v>549</v>
      </c>
      <c r="C565" s="4" t="s">
        <v>94</v>
      </c>
      <c r="D565" s="4">
        <v>2009</v>
      </c>
      <c r="E565" s="8">
        <f>COUNTIF(F565:L565,"&gt;0")</f>
        <v>2</v>
      </c>
      <c r="F565" s="32">
        <f>IF(ISERROR(VLOOKUP($B565&amp;$N565,'1 этап'!$A$13:$I$512,8,FALSE)),0,VLOOKUP($B565&amp;$N565,'1 этап'!$A$13:$I$512,8,FALSE))</f>
        <v>146.1</v>
      </c>
      <c r="G565" s="32">
        <f>IF(ISERROR(VLOOKUP($B565&amp;$N565,'2 этап'!$A$13:$I$512,8,FALSE)),0,VLOOKUP($B565&amp;$N565,'2 этап'!$A$13:$I$512,8,FALSE))</f>
        <v>0</v>
      </c>
      <c r="H565" s="32">
        <f>IF(ISERROR(VLOOKUP($B565&amp;$N565,'3 этап'!$A$13:$I$512,8,FALSE)),0,VLOOKUP($B565&amp;$N565,'3 этап'!$A$13:$I$512,8,FALSE))</f>
        <v>0</v>
      </c>
      <c r="I565" s="32">
        <f>IF(ISERROR(VLOOKUP($B565&amp;$N565,'4 этап'!$A$13:$I$512,8,FALSE)),0,VLOOKUP($B565&amp;$N565,'4 этап'!$A$13:$I$512,8,FALSE))</f>
        <v>0</v>
      </c>
      <c r="J565" s="32">
        <f>IF(ISERROR(VLOOKUP($B565&amp;$N565,'5 этап'!$A$13:$I$512,8,FALSE)),0,VLOOKUP($B565&amp;$N565,'5 этап'!$A$13:$I$512,8,FALSE))</f>
        <v>171.7</v>
      </c>
      <c r="K565" s="32">
        <f>IF(ISERROR(VLOOKUP($B565&amp;$N565,'6 этап'!$A$13:$I$512,8,FALSE)),0,VLOOKUP($B565&amp;$N565,'6 этап'!$A$13:$I$512,8,FALSE))</f>
        <v>0</v>
      </c>
      <c r="L565" s="32">
        <f>IF(ISERROR(VLOOKUP($B565&amp;$N565,'7 этап'!$A$13:$I$466,8,FALSE)),0,VLOOKUP($B565&amp;$N565,'7 этап'!$A$13:$I$466,8,FALSE))</f>
        <v>0</v>
      </c>
      <c r="M565" s="12">
        <f>LARGE(F565:K565,1)+LARGE(F565:K565,2)+LARGE(F565:K565,3)+LARGE(F565:K565,4)+L565</f>
        <v>317.79999999999995</v>
      </c>
      <c r="N565" s="14" t="s">
        <v>972</v>
      </c>
    </row>
    <row r="566" spans="1:14" x14ac:dyDescent="0.3">
      <c r="A566" s="35">
        <v>54</v>
      </c>
      <c r="B566" s="4" t="s">
        <v>547</v>
      </c>
      <c r="C566" s="4" t="s">
        <v>61</v>
      </c>
      <c r="D566" s="4">
        <v>2009</v>
      </c>
      <c r="E566" s="8">
        <f>COUNTIF(F566:L566,"&gt;0")</f>
        <v>2</v>
      </c>
      <c r="F566" s="32">
        <f>IF(ISERROR(VLOOKUP($B566&amp;$N566,'1 этап'!$A$13:$I$512,8,FALSE)),0,VLOOKUP($B566&amp;$N566,'1 этап'!$A$13:$I$512,8,FALSE))</f>
        <v>147.69999999999999</v>
      </c>
      <c r="G566" s="32">
        <f>IF(ISERROR(VLOOKUP($B566&amp;$N566,'2 этап'!$A$13:$I$512,8,FALSE)),0,VLOOKUP($B566&amp;$N566,'2 этап'!$A$13:$I$512,8,FALSE))</f>
        <v>0</v>
      </c>
      <c r="H566" s="32">
        <f>IF(ISERROR(VLOOKUP($B566&amp;$N566,'3 этап'!$A$13:$I$512,8,FALSE)),0,VLOOKUP($B566&amp;$N566,'3 этап'!$A$13:$I$512,8,FALSE))</f>
        <v>0</v>
      </c>
      <c r="I566" s="32">
        <f>IF(ISERROR(VLOOKUP($B566&amp;$N566,'4 этап'!$A$13:$I$512,8,FALSE)),0,VLOOKUP($B566&amp;$N566,'4 этап'!$A$13:$I$512,8,FALSE))</f>
        <v>164.9</v>
      </c>
      <c r="J566" s="32">
        <f>IF(ISERROR(VLOOKUP($B566&amp;$N566,'5 этап'!$A$13:$I$512,8,FALSE)),0,VLOOKUP($B566&amp;$N566,'5 этап'!$A$13:$I$512,8,FALSE))</f>
        <v>0</v>
      </c>
      <c r="K566" s="32">
        <f>IF(ISERROR(VLOOKUP($B566&amp;$N566,'6 этап'!$A$13:$I$512,8,FALSE)),0,VLOOKUP($B566&amp;$N566,'6 этап'!$A$13:$I$512,8,FALSE))</f>
        <v>0</v>
      </c>
      <c r="L566" s="32">
        <f>IF(ISERROR(VLOOKUP($B566&amp;$N566,'7 этап'!$A$13:$I$466,8,FALSE)),0,VLOOKUP($B566&amp;$N566,'7 этап'!$A$13:$I$466,8,FALSE))</f>
        <v>0</v>
      </c>
      <c r="M566" s="12">
        <f>LARGE(F566:K566,1)+LARGE(F566:K566,2)+LARGE(F566:K566,3)+LARGE(F566:K566,4)+L566</f>
        <v>312.60000000000002</v>
      </c>
      <c r="N566" s="14" t="s">
        <v>972</v>
      </c>
    </row>
    <row r="567" spans="1:14" x14ac:dyDescent="0.3">
      <c r="A567" s="35">
        <v>55</v>
      </c>
      <c r="B567" s="4" t="s">
        <v>565</v>
      </c>
      <c r="C567" s="4" t="s">
        <v>61</v>
      </c>
      <c r="D567" s="4">
        <v>2008</v>
      </c>
      <c r="E567" s="8">
        <f>COUNTIF(F567:L567,"&gt;0")</f>
        <v>4</v>
      </c>
      <c r="F567" s="32">
        <f>IF(ISERROR(VLOOKUP($B567&amp;$N567,'1 этап'!$A$13:$I$512,8,FALSE)),0,VLOOKUP($B567&amp;$N567,'1 этап'!$A$13:$I$512,8,FALSE))</f>
        <v>1</v>
      </c>
      <c r="G567" s="32">
        <f>IF(ISERROR(VLOOKUP($B567&amp;$N567,'2 этап'!$A$13:$I$512,8,FALSE)),0,VLOOKUP($B567&amp;$N567,'2 этап'!$A$13:$I$512,8,FALSE))</f>
        <v>0</v>
      </c>
      <c r="H567" s="32">
        <f>IF(ISERROR(VLOOKUP($B567&amp;$N567,'3 этап'!$A$13:$I$512,8,FALSE)),0,VLOOKUP($B567&amp;$N567,'3 этап'!$A$13:$I$512,8,FALSE))</f>
        <v>82</v>
      </c>
      <c r="I567" s="32">
        <f>IF(ISERROR(VLOOKUP($B567&amp;$N567,'4 этап'!$A$13:$I$512,8,FALSE)),0,VLOOKUP($B567&amp;$N567,'4 этап'!$A$13:$I$512,8,FALSE))</f>
        <v>0</v>
      </c>
      <c r="J567" s="32">
        <f>IF(ISERROR(VLOOKUP($B567&amp;$N567,'5 этап'!$A$13:$I$512,8,FALSE)),0,VLOOKUP($B567&amp;$N567,'5 этап'!$A$13:$I$512,8,FALSE))</f>
        <v>111.6</v>
      </c>
      <c r="K567" s="32">
        <f>IF(ISERROR(VLOOKUP($B567&amp;$N567,'6 этап'!$A$13:$I$512,8,FALSE)),0,VLOOKUP($B567&amp;$N567,'6 этап'!$A$13:$I$512,8,FALSE))</f>
        <v>0</v>
      </c>
      <c r="L567" s="32">
        <f>IF(ISERROR(VLOOKUP($B567&amp;$N567,'7 этап'!$A$13:$I$466,8,FALSE)),0,VLOOKUP($B567&amp;$N567,'7 этап'!$A$13:$I$466,8,FALSE))</f>
        <v>115.5</v>
      </c>
      <c r="M567" s="12">
        <f>LARGE(F567:K567,1)+LARGE(F567:K567,2)+LARGE(F567:K567,3)+LARGE(F567:K567,4)+L567</f>
        <v>310.10000000000002</v>
      </c>
      <c r="N567" s="14" t="s">
        <v>972</v>
      </c>
    </row>
    <row r="568" spans="1:14" x14ac:dyDescent="0.3">
      <c r="A568" s="35">
        <v>56</v>
      </c>
      <c r="B568" s="4" t="s">
        <v>859</v>
      </c>
      <c r="C568" s="4" t="s">
        <v>94</v>
      </c>
      <c r="D568" s="4">
        <v>2009</v>
      </c>
      <c r="E568" s="8">
        <f>COUNTIF(F568:L568,"&gt;0")</f>
        <v>3</v>
      </c>
      <c r="F568" s="32">
        <f>IF(ISERROR(VLOOKUP($B568&amp;$N568,'1 этап'!$A$13:$I$512,8,FALSE)),0,VLOOKUP($B568&amp;$N568,'1 этап'!$A$13:$I$512,8,FALSE))</f>
        <v>0</v>
      </c>
      <c r="G568" s="32">
        <f>IF(ISERROR(VLOOKUP($B568&amp;$N568,'2 этап'!$A$13:$I$512,8,FALSE)),0,VLOOKUP($B568&amp;$N568,'2 этап'!$A$13:$I$512,8,FALSE))</f>
        <v>0</v>
      </c>
      <c r="H568" s="32">
        <f>IF(ISERROR(VLOOKUP($B568&amp;$N568,'3 этап'!$A$13:$I$512,8,FALSE)),0,VLOOKUP($B568&amp;$N568,'3 этап'!$A$13:$I$512,8,FALSE))</f>
        <v>0</v>
      </c>
      <c r="I568" s="32">
        <f>IF(ISERROR(VLOOKUP($B568&amp;$N568,'4 этап'!$A$13:$I$512,8,FALSE)),0,VLOOKUP($B568&amp;$N568,'4 этап'!$A$13:$I$512,8,FALSE))</f>
        <v>0</v>
      </c>
      <c r="J568" s="32">
        <f>IF(ISERROR(VLOOKUP($B568&amp;$N568,'5 этап'!$A$13:$I$512,8,FALSE)),0,VLOOKUP($B568&amp;$N568,'5 этап'!$A$13:$I$512,8,FALSE))</f>
        <v>1</v>
      </c>
      <c r="K568" s="32">
        <f>IF(ISERROR(VLOOKUP($B568&amp;$N568,'6 этап'!$A$13:$I$512,8,FALSE)),0,VLOOKUP($B568&amp;$N568,'6 этап'!$A$13:$I$512,8,FALSE))</f>
        <v>132.5</v>
      </c>
      <c r="L568" s="32">
        <f>IF(ISERROR(VLOOKUP($B568&amp;$N568,'7 этап'!$A$13:$I$466,8,FALSE)),0,VLOOKUP($B568&amp;$N568,'7 этап'!$A$13:$I$466,8,FALSE))</f>
        <v>164.4</v>
      </c>
      <c r="M568" s="12">
        <f>LARGE(F568:K568,1)+LARGE(F568:K568,2)+LARGE(F568:K568,3)+LARGE(F568:K568,4)+L568</f>
        <v>297.89999999999998</v>
      </c>
      <c r="N568" s="14" t="s">
        <v>972</v>
      </c>
    </row>
    <row r="569" spans="1:14" x14ac:dyDescent="0.3">
      <c r="A569" s="35">
        <v>57</v>
      </c>
      <c r="B569" s="4" t="s">
        <v>307</v>
      </c>
      <c r="C569" s="4" t="s">
        <v>44</v>
      </c>
      <c r="D569" s="4">
        <v>2009</v>
      </c>
      <c r="E569" s="8">
        <f>COUNTIF(F569:L569,"&gt;0")</f>
        <v>5</v>
      </c>
      <c r="F569" s="32">
        <f>IF(ISERROR(VLOOKUP($B569&amp;$N569,'1 этап'!$A$13:$I$512,8,FALSE)),0,VLOOKUP($B569&amp;$N569,'1 этап'!$A$13:$I$512,8,FALSE))</f>
        <v>1</v>
      </c>
      <c r="G569" s="32">
        <f>IF(ISERROR(VLOOKUP($B569&amp;$N569,'2 этап'!$A$13:$I$512,8,FALSE)),0,VLOOKUP($B569&amp;$N569,'2 этап'!$A$13:$I$512,8,FALSE))</f>
        <v>126</v>
      </c>
      <c r="H569" s="32">
        <f>IF(ISERROR(VLOOKUP($B569&amp;$N569,'3 этап'!$A$13:$I$512,8,FALSE)),0,VLOOKUP($B569&amp;$N569,'3 этап'!$A$13:$I$512,8,FALSE))</f>
        <v>92.6</v>
      </c>
      <c r="I569" s="32">
        <f>IF(ISERROR(VLOOKUP($B569&amp;$N569,'4 этап'!$A$13:$I$512,8,FALSE)),0,VLOOKUP($B569&amp;$N569,'4 этап'!$A$13:$I$512,8,FALSE))</f>
        <v>0.01</v>
      </c>
      <c r="J569" s="32">
        <f>IF(ISERROR(VLOOKUP($B569&amp;$N569,'5 этап'!$A$13:$I$512,8,FALSE)),0,VLOOKUP($B569&amp;$N569,'5 этап'!$A$13:$I$512,8,FALSE))</f>
        <v>76.400000000000006</v>
      </c>
      <c r="K569" s="32">
        <f>IF(ISERROR(VLOOKUP($B569&amp;$N569,'6 этап'!$A$13:$I$512,8,FALSE)),0,VLOOKUP($B569&amp;$N569,'6 этап'!$A$13:$I$512,8,FALSE))</f>
        <v>0</v>
      </c>
      <c r="L569" s="32">
        <f>IF(ISERROR(VLOOKUP($B569&amp;$N569,'7 этап'!$A$13:$I$466,8,FALSE)),0,VLOOKUP($B569&amp;$N569,'7 этап'!$A$13:$I$466,8,FALSE))</f>
        <v>0</v>
      </c>
      <c r="M569" s="12">
        <f>LARGE(F569:K569,1)+LARGE(F569:K569,2)+LARGE(F569:K569,3)+LARGE(F569:K569,4)+L569</f>
        <v>296</v>
      </c>
      <c r="N569" s="14" t="s">
        <v>972</v>
      </c>
    </row>
    <row r="570" spans="1:14" x14ac:dyDescent="0.3">
      <c r="A570" s="35">
        <v>58</v>
      </c>
      <c r="B570" s="4" t="s">
        <v>295</v>
      </c>
      <c r="C570" s="4" t="s">
        <v>33</v>
      </c>
      <c r="D570" s="4">
        <v>2010</v>
      </c>
      <c r="E570" s="8">
        <f>COUNTIF(F570:L570,"&gt;0")</f>
        <v>2</v>
      </c>
      <c r="F570" s="32">
        <f>IF(ISERROR(VLOOKUP($B570&amp;$N570,'1 этап'!$A$13:$I$512,8,FALSE)),0,VLOOKUP($B570&amp;$N570,'1 этап'!$A$13:$I$512,8,FALSE))</f>
        <v>0</v>
      </c>
      <c r="G570" s="32">
        <f>IF(ISERROR(VLOOKUP($B570&amp;$N570,'2 этап'!$A$13:$I$512,8,FALSE)),0,VLOOKUP($B570&amp;$N570,'2 этап'!$A$13:$I$512,8,FALSE))</f>
        <v>156.9</v>
      </c>
      <c r="H570" s="32">
        <f>IF(ISERROR(VLOOKUP($B570&amp;$N570,'3 этап'!$A$13:$I$512,8,FALSE)),0,VLOOKUP($B570&amp;$N570,'3 этап'!$A$13:$I$512,8,FALSE))</f>
        <v>138.30000000000001</v>
      </c>
      <c r="I570" s="32">
        <f>IF(ISERROR(VLOOKUP($B570&amp;$N570,'4 этап'!$A$13:$I$512,8,FALSE)),0,VLOOKUP($B570&amp;$N570,'4 этап'!$A$13:$I$512,8,FALSE))</f>
        <v>0</v>
      </c>
      <c r="J570" s="32">
        <f>IF(ISERROR(VLOOKUP($B570&amp;$N570,'5 этап'!$A$13:$I$512,8,FALSE)),0,VLOOKUP($B570&amp;$N570,'5 этап'!$A$13:$I$512,8,FALSE))</f>
        <v>0</v>
      </c>
      <c r="K570" s="32">
        <f>IF(ISERROR(VLOOKUP($B570&amp;$N570,'6 этап'!$A$13:$I$512,8,FALSE)),0,VLOOKUP($B570&amp;$N570,'6 этап'!$A$13:$I$512,8,FALSE))</f>
        <v>0</v>
      </c>
      <c r="L570" s="32">
        <f>IF(ISERROR(VLOOKUP($B570&amp;$N570,'7 этап'!$A$13:$I$466,8,FALSE)),0,VLOOKUP($B570&amp;$N570,'7 этап'!$A$13:$I$466,8,FALSE))</f>
        <v>0</v>
      </c>
      <c r="M570" s="12">
        <f>LARGE(F570:K570,1)+LARGE(F570:K570,2)+LARGE(F570:K570,3)+LARGE(F570:K570,4)+L570</f>
        <v>295.20000000000005</v>
      </c>
      <c r="N570" s="14" t="s">
        <v>972</v>
      </c>
    </row>
    <row r="571" spans="1:14" x14ac:dyDescent="0.3">
      <c r="A571" s="35">
        <v>59</v>
      </c>
      <c r="B571" s="4" t="s">
        <v>855</v>
      </c>
      <c r="C571" s="4" t="s">
        <v>44</v>
      </c>
      <c r="D571" s="4">
        <v>2009</v>
      </c>
      <c r="E571" s="8">
        <f>COUNTIF(F571:L571,"&gt;0")</f>
        <v>2</v>
      </c>
      <c r="F571" s="32">
        <f>IF(ISERROR(VLOOKUP($B571&amp;$N571,'1 этап'!$A$13:$I$512,8,FALSE)),0,VLOOKUP($B571&amp;$N571,'1 этап'!$A$13:$I$512,8,FALSE))</f>
        <v>0</v>
      </c>
      <c r="G571" s="32">
        <f>IF(ISERROR(VLOOKUP($B571&amp;$N571,'2 этап'!$A$13:$I$512,8,FALSE)),0,VLOOKUP($B571&amp;$N571,'2 этап'!$A$13:$I$512,8,FALSE))</f>
        <v>0</v>
      </c>
      <c r="H571" s="32">
        <f>IF(ISERROR(VLOOKUP($B571&amp;$N571,'3 этап'!$A$13:$I$512,8,FALSE)),0,VLOOKUP($B571&amp;$N571,'3 этап'!$A$13:$I$512,8,FALSE))</f>
        <v>0</v>
      </c>
      <c r="I571" s="32">
        <f>IF(ISERROR(VLOOKUP($B571&amp;$N571,'4 этап'!$A$13:$I$512,8,FALSE)),0,VLOOKUP($B571&amp;$N571,'4 этап'!$A$13:$I$512,8,FALSE))</f>
        <v>0</v>
      </c>
      <c r="J571" s="32">
        <f>IF(ISERROR(VLOOKUP($B571&amp;$N571,'5 этап'!$A$13:$I$512,8,FALSE)),0,VLOOKUP($B571&amp;$N571,'5 этап'!$A$13:$I$512,8,FALSE))</f>
        <v>118.9</v>
      </c>
      <c r="K571" s="32">
        <f>IF(ISERROR(VLOOKUP($B571&amp;$N571,'6 этап'!$A$13:$I$512,8,FALSE)),0,VLOOKUP($B571&amp;$N571,'6 этап'!$A$13:$I$512,8,FALSE))</f>
        <v>151.9</v>
      </c>
      <c r="L571" s="32">
        <f>IF(ISERROR(VLOOKUP($B571&amp;$N571,'7 этап'!$A$13:$I$466,8,FALSE)),0,VLOOKUP($B571&amp;$N571,'7 этап'!$A$13:$I$466,8,FALSE))</f>
        <v>0</v>
      </c>
      <c r="M571" s="12">
        <f>LARGE(F571:K571,1)+LARGE(F571:K571,2)+LARGE(F571:K571,3)+LARGE(F571:K571,4)+L571</f>
        <v>270.8</v>
      </c>
      <c r="N571" s="14" t="s">
        <v>972</v>
      </c>
    </row>
    <row r="572" spans="1:14" x14ac:dyDescent="0.3">
      <c r="A572" s="35">
        <v>60</v>
      </c>
      <c r="B572" s="4" t="s">
        <v>858</v>
      </c>
      <c r="C572" s="4" t="s">
        <v>39</v>
      </c>
      <c r="D572" s="4">
        <v>2009</v>
      </c>
      <c r="E572" s="8">
        <f>COUNTIF(F572:L572,"&gt;0")</f>
        <v>3</v>
      </c>
      <c r="F572" s="32">
        <f>IF(ISERROR(VLOOKUP($B572&amp;$N572,'1 этап'!$A$13:$I$512,8,FALSE)),0,VLOOKUP($B572&amp;$N572,'1 этап'!$A$13:$I$512,8,FALSE))</f>
        <v>0</v>
      </c>
      <c r="G572" s="32">
        <f>IF(ISERROR(VLOOKUP($B572&amp;$N572,'2 этап'!$A$13:$I$512,8,FALSE)),0,VLOOKUP($B572&amp;$N572,'2 этап'!$A$13:$I$512,8,FALSE))</f>
        <v>0</v>
      </c>
      <c r="H572" s="32">
        <f>IF(ISERROR(VLOOKUP($B572&amp;$N572,'3 этап'!$A$13:$I$512,8,FALSE)),0,VLOOKUP($B572&amp;$N572,'3 этап'!$A$13:$I$512,8,FALSE))</f>
        <v>0</v>
      </c>
      <c r="I572" s="32">
        <f>IF(ISERROR(VLOOKUP($B572&amp;$N572,'4 этап'!$A$13:$I$512,8,FALSE)),0,VLOOKUP($B572&amp;$N572,'4 этап'!$A$13:$I$512,8,FALSE))</f>
        <v>0</v>
      </c>
      <c r="J572" s="32">
        <f>IF(ISERROR(VLOOKUP($B572&amp;$N572,'5 этап'!$A$13:$I$512,8,FALSE)),0,VLOOKUP($B572&amp;$N572,'5 этап'!$A$13:$I$512,8,FALSE))</f>
        <v>72.099999999999994</v>
      </c>
      <c r="K572" s="32">
        <f>IF(ISERROR(VLOOKUP($B572&amp;$N572,'6 этап'!$A$13:$I$512,8,FALSE)),0,VLOOKUP($B572&amp;$N572,'6 этап'!$A$13:$I$512,8,FALSE))</f>
        <v>122.6</v>
      </c>
      <c r="L572" s="32">
        <f>IF(ISERROR(VLOOKUP($B572&amp;$N572,'7 этап'!$A$13:$I$466,8,FALSE)),0,VLOOKUP($B572&amp;$N572,'7 этап'!$A$13:$I$466,8,FALSE))</f>
        <v>73.099999999999994</v>
      </c>
      <c r="M572" s="12">
        <f>LARGE(F572:K572,1)+LARGE(F572:K572,2)+LARGE(F572:K572,3)+LARGE(F572:K572,4)+L572</f>
        <v>267.79999999999995</v>
      </c>
      <c r="N572" s="14" t="s">
        <v>972</v>
      </c>
    </row>
    <row r="573" spans="1:14" x14ac:dyDescent="0.3">
      <c r="A573" s="35">
        <v>61</v>
      </c>
      <c r="B573" s="4" t="s">
        <v>563</v>
      </c>
      <c r="C573" s="4" t="s">
        <v>94</v>
      </c>
      <c r="D573" s="4">
        <v>2008</v>
      </c>
      <c r="E573" s="8">
        <f>COUNTIF(F573:L573,"&gt;0")</f>
        <v>3</v>
      </c>
      <c r="F573" s="32">
        <f>IF(ISERROR(VLOOKUP($B573&amp;$N573,'1 этап'!$A$13:$I$512,8,FALSE)),0,VLOOKUP($B573&amp;$N573,'1 этап'!$A$13:$I$512,8,FALSE))</f>
        <v>1</v>
      </c>
      <c r="G573" s="32">
        <f>IF(ISERROR(VLOOKUP($B573&amp;$N573,'2 этап'!$A$13:$I$512,8,FALSE)),0,VLOOKUP($B573&amp;$N573,'2 этап'!$A$13:$I$512,8,FALSE))</f>
        <v>0</v>
      </c>
      <c r="H573" s="32">
        <f>IF(ISERROR(VLOOKUP($B573&amp;$N573,'3 этап'!$A$13:$I$512,8,FALSE)),0,VLOOKUP($B573&amp;$N573,'3 этап'!$A$13:$I$512,8,FALSE))</f>
        <v>138.6</v>
      </c>
      <c r="I573" s="32">
        <f>IF(ISERROR(VLOOKUP($B573&amp;$N573,'4 этап'!$A$13:$I$512,8,FALSE)),0,VLOOKUP($B573&amp;$N573,'4 этап'!$A$13:$I$512,8,FALSE))</f>
        <v>115</v>
      </c>
      <c r="J573" s="32">
        <f>IF(ISERROR(VLOOKUP($B573&amp;$N573,'5 этап'!$A$13:$I$512,8,FALSE)),0,VLOOKUP($B573&amp;$N573,'5 этап'!$A$13:$I$512,8,FALSE))</f>
        <v>0</v>
      </c>
      <c r="K573" s="32">
        <f>IF(ISERROR(VLOOKUP($B573&amp;$N573,'6 этап'!$A$13:$I$512,8,FALSE)),0,VLOOKUP($B573&amp;$N573,'6 этап'!$A$13:$I$512,8,FALSE))</f>
        <v>0</v>
      </c>
      <c r="L573" s="32">
        <f>IF(ISERROR(VLOOKUP($B573&amp;$N573,'7 этап'!$A$13:$I$466,8,FALSE)),0,VLOOKUP($B573&amp;$N573,'7 этап'!$A$13:$I$466,8,FALSE))</f>
        <v>0</v>
      </c>
      <c r="M573" s="12">
        <f>LARGE(F573:K573,1)+LARGE(F573:K573,2)+LARGE(F573:K573,3)+LARGE(F573:K573,4)+L573</f>
        <v>254.6</v>
      </c>
      <c r="N573" s="14" t="s">
        <v>972</v>
      </c>
    </row>
    <row r="574" spans="1:14" x14ac:dyDescent="0.3">
      <c r="A574" s="35">
        <v>62</v>
      </c>
      <c r="B574" s="4" t="s">
        <v>556</v>
      </c>
      <c r="C574" s="4" t="s">
        <v>149</v>
      </c>
      <c r="D574" s="4">
        <v>2009</v>
      </c>
      <c r="E574" s="8">
        <f>COUNTIF(F574:L574,"&gt;0")</f>
        <v>3</v>
      </c>
      <c r="F574" s="32">
        <f>IF(ISERROR(VLOOKUP($B574&amp;$N574,'1 этап'!$A$13:$I$512,8,FALSE)),0,VLOOKUP($B574&amp;$N574,'1 этап'!$A$13:$I$512,8,FALSE))</f>
        <v>96.1</v>
      </c>
      <c r="G574" s="32">
        <f>IF(ISERROR(VLOOKUP($B574&amp;$N574,'2 этап'!$A$13:$I$512,8,FALSE)),0,VLOOKUP($B574&amp;$N574,'2 этап'!$A$13:$I$512,8,FALSE))</f>
        <v>0</v>
      </c>
      <c r="H574" s="32">
        <f>IF(ISERROR(VLOOKUP($B574&amp;$N574,'3 этап'!$A$13:$I$512,8,FALSE)),0,VLOOKUP($B574&amp;$N574,'3 этап'!$A$13:$I$512,8,FALSE))</f>
        <v>0.01</v>
      </c>
      <c r="I574" s="32">
        <f>IF(ISERROR(VLOOKUP($B574&amp;$N574,'4 этап'!$A$13:$I$512,8,FALSE)),0,VLOOKUP($B574&amp;$N574,'4 этап'!$A$13:$I$512,8,FALSE))</f>
        <v>0</v>
      </c>
      <c r="J574" s="32">
        <f>IF(ISERROR(VLOOKUP($B574&amp;$N574,'5 этап'!$A$13:$I$512,8,FALSE)),0,VLOOKUP($B574&amp;$N574,'5 этап'!$A$13:$I$512,8,FALSE))</f>
        <v>154.4</v>
      </c>
      <c r="K574" s="32">
        <f>IF(ISERROR(VLOOKUP($B574&amp;$N574,'6 этап'!$A$13:$I$512,8,FALSE)),0,VLOOKUP($B574&amp;$N574,'6 этап'!$A$13:$I$512,8,FALSE))</f>
        <v>0</v>
      </c>
      <c r="L574" s="32">
        <f>IF(ISERROR(VLOOKUP($B574&amp;$N574,'7 этап'!$A$13:$I$466,8,FALSE)),0,VLOOKUP($B574&amp;$N574,'7 этап'!$A$13:$I$466,8,FALSE))</f>
        <v>0</v>
      </c>
      <c r="M574" s="12">
        <f>LARGE(F574:K574,1)+LARGE(F574:K574,2)+LARGE(F574:K574,3)+LARGE(F574:K574,4)+L574</f>
        <v>250.51</v>
      </c>
      <c r="N574" s="14" t="s">
        <v>972</v>
      </c>
    </row>
    <row r="575" spans="1:14" x14ac:dyDescent="0.3">
      <c r="A575" s="35">
        <v>63</v>
      </c>
      <c r="B575" s="4" t="s">
        <v>319</v>
      </c>
      <c r="C575" s="4" t="s">
        <v>61</v>
      </c>
      <c r="D575" s="4">
        <v>2009</v>
      </c>
      <c r="E575" s="8">
        <f>COUNTIF(F575:L575,"&gt;0")</f>
        <v>3</v>
      </c>
      <c r="F575" s="32">
        <f>IF(ISERROR(VLOOKUP($B575&amp;$N575,'1 этап'!$A$13:$I$512,8,FALSE)),0,VLOOKUP($B575&amp;$N575,'1 этап'!$A$13:$I$512,8,FALSE))</f>
        <v>0</v>
      </c>
      <c r="G575" s="32">
        <f>IF(ISERROR(VLOOKUP($B575&amp;$N575,'2 этап'!$A$13:$I$512,8,FALSE)),0,VLOOKUP($B575&amp;$N575,'2 этап'!$A$13:$I$512,8,FALSE))</f>
        <v>0.01</v>
      </c>
      <c r="H575" s="32">
        <f>IF(ISERROR(VLOOKUP($B575&amp;$N575,'3 этап'!$A$13:$I$512,8,FALSE)),0,VLOOKUP($B575&amp;$N575,'3 этап'!$A$13:$I$512,8,FALSE))</f>
        <v>0</v>
      </c>
      <c r="I575" s="32">
        <f>IF(ISERROR(VLOOKUP($B575&amp;$N575,'4 этап'!$A$13:$I$512,8,FALSE)),0,VLOOKUP($B575&amp;$N575,'4 этап'!$A$13:$I$512,8,FALSE))</f>
        <v>0</v>
      </c>
      <c r="J575" s="32">
        <f>IF(ISERROR(VLOOKUP($B575&amp;$N575,'5 этап'!$A$13:$I$512,8,FALSE)),0,VLOOKUP($B575&amp;$N575,'5 этап'!$A$13:$I$512,8,FALSE))</f>
        <v>94.3</v>
      </c>
      <c r="K575" s="32">
        <f>IF(ISERROR(VLOOKUP($B575&amp;$N575,'6 этап'!$A$13:$I$512,8,FALSE)),0,VLOOKUP($B575&amp;$N575,'6 этап'!$A$13:$I$512,8,FALSE))</f>
        <v>154.19999999999999</v>
      </c>
      <c r="L575" s="32">
        <f>IF(ISERROR(VLOOKUP($B575&amp;$N575,'7 этап'!$A$13:$I$466,8,FALSE)),0,VLOOKUP($B575&amp;$N575,'7 этап'!$A$13:$I$466,8,FALSE))</f>
        <v>0</v>
      </c>
      <c r="M575" s="12">
        <f>LARGE(F575:K575,1)+LARGE(F575:K575,2)+LARGE(F575:K575,3)+LARGE(F575:K575,4)+L575</f>
        <v>248.51</v>
      </c>
      <c r="N575" s="14" t="s">
        <v>972</v>
      </c>
    </row>
    <row r="576" spans="1:14" x14ac:dyDescent="0.3">
      <c r="A576" s="35">
        <v>64</v>
      </c>
      <c r="B576" s="4" t="s">
        <v>762</v>
      </c>
      <c r="C576" s="4" t="s">
        <v>112</v>
      </c>
      <c r="D576" s="4">
        <v>2008</v>
      </c>
      <c r="E576" s="8">
        <f>COUNTIF(F576:L576,"&gt;0")</f>
        <v>3</v>
      </c>
      <c r="F576" s="32">
        <f>IF(ISERROR(VLOOKUP($B576&amp;$N576,'1 этап'!$A$13:$I$512,8,FALSE)),0,VLOOKUP($B576&amp;$N576,'1 этап'!$A$13:$I$512,8,FALSE))</f>
        <v>0</v>
      </c>
      <c r="G576" s="32">
        <f>IF(ISERROR(VLOOKUP($B576&amp;$N576,'2 этап'!$A$13:$I$512,8,FALSE)),0,VLOOKUP($B576&amp;$N576,'2 этап'!$A$13:$I$512,8,FALSE))</f>
        <v>0</v>
      </c>
      <c r="H576" s="32">
        <f>IF(ISERROR(VLOOKUP($B576&amp;$N576,'3 этап'!$A$13:$I$512,8,FALSE)),0,VLOOKUP($B576&amp;$N576,'3 этап'!$A$13:$I$512,8,FALSE))</f>
        <v>0</v>
      </c>
      <c r="I576" s="32">
        <f>IF(ISERROR(VLOOKUP($B576&amp;$N576,'4 этап'!$A$13:$I$512,8,FALSE)),0,VLOOKUP($B576&amp;$N576,'4 этап'!$A$13:$I$512,8,FALSE))</f>
        <v>64.2</v>
      </c>
      <c r="J576" s="32">
        <f>IF(ISERROR(VLOOKUP($B576&amp;$N576,'5 этап'!$A$13:$I$512,8,FALSE)),0,VLOOKUP($B576&amp;$N576,'5 этап'!$A$13:$I$512,8,FALSE))</f>
        <v>70</v>
      </c>
      <c r="K576" s="32">
        <f>IF(ISERROR(VLOOKUP($B576&amp;$N576,'6 этап'!$A$13:$I$512,8,FALSE)),0,VLOOKUP($B576&amp;$N576,'6 этап'!$A$13:$I$512,8,FALSE))</f>
        <v>105.1</v>
      </c>
      <c r="L576" s="32">
        <f>IF(ISERROR(VLOOKUP($B576&amp;$N576,'7 этап'!$A$13:$I$466,8,FALSE)),0,VLOOKUP($B576&amp;$N576,'7 этап'!$A$13:$I$466,8,FALSE))</f>
        <v>0</v>
      </c>
      <c r="M576" s="12">
        <f>LARGE(F576:K576,1)+LARGE(F576:K576,2)+LARGE(F576:K576,3)+LARGE(F576:K576,4)+L576</f>
        <v>239.3</v>
      </c>
      <c r="N576" s="14" t="s">
        <v>972</v>
      </c>
    </row>
    <row r="577" spans="1:14" x14ac:dyDescent="0.3">
      <c r="A577" s="35">
        <v>65</v>
      </c>
      <c r="B577" s="4" t="s">
        <v>551</v>
      </c>
      <c r="C577" s="4" t="s">
        <v>48</v>
      </c>
      <c r="D577" s="4">
        <v>2008</v>
      </c>
      <c r="E577" s="8">
        <f>COUNTIF(F577:L577,"&gt;0")</f>
        <v>2</v>
      </c>
      <c r="F577" s="32">
        <f>IF(ISERROR(VLOOKUP($B577&amp;$N577,'1 этап'!$A$13:$I$512,8,FALSE)),0,VLOOKUP($B577&amp;$N577,'1 этап'!$A$13:$I$512,8,FALSE))</f>
        <v>124.1</v>
      </c>
      <c r="G577" s="32">
        <f>IF(ISERROR(VLOOKUP($B577&amp;$N577,'2 этап'!$A$13:$I$512,8,FALSE)),0,VLOOKUP($B577&amp;$N577,'2 этап'!$A$13:$I$512,8,FALSE))</f>
        <v>0</v>
      </c>
      <c r="H577" s="32">
        <f>IF(ISERROR(VLOOKUP($B577&amp;$N577,'3 этап'!$A$13:$I$512,8,FALSE)),0,VLOOKUP($B577&amp;$N577,'3 этап'!$A$13:$I$512,8,FALSE))</f>
        <v>0</v>
      </c>
      <c r="I577" s="32">
        <f>IF(ISERROR(VLOOKUP($B577&amp;$N577,'4 этап'!$A$13:$I$512,8,FALSE)),0,VLOOKUP($B577&amp;$N577,'4 этап'!$A$13:$I$512,8,FALSE))</f>
        <v>0</v>
      </c>
      <c r="J577" s="32">
        <f>IF(ISERROR(VLOOKUP($B577&amp;$N577,'5 этап'!$A$13:$I$512,8,FALSE)),0,VLOOKUP($B577&amp;$N577,'5 этап'!$A$13:$I$512,8,FALSE))</f>
        <v>99.2</v>
      </c>
      <c r="K577" s="32">
        <f>IF(ISERROR(VLOOKUP($B577&amp;$N577,'6 этап'!$A$13:$I$512,8,FALSE)),0,VLOOKUP($B577&amp;$N577,'6 этап'!$A$13:$I$512,8,FALSE))</f>
        <v>0</v>
      </c>
      <c r="L577" s="32">
        <f>IF(ISERROR(VLOOKUP($B577&amp;$N577,'7 этап'!$A$13:$I$466,8,FALSE)),0,VLOOKUP($B577&amp;$N577,'7 этап'!$A$13:$I$466,8,FALSE))</f>
        <v>0</v>
      </c>
      <c r="M577" s="12">
        <f>LARGE(F577:K577,1)+LARGE(F577:K577,2)+LARGE(F577:K577,3)+LARGE(F577:K577,4)+L577</f>
        <v>223.3</v>
      </c>
      <c r="N577" s="14" t="s">
        <v>972</v>
      </c>
    </row>
    <row r="578" spans="1:14" x14ac:dyDescent="0.3">
      <c r="A578" s="35">
        <v>66</v>
      </c>
      <c r="B578" s="4" t="s">
        <v>558</v>
      </c>
      <c r="C578" s="4" t="s">
        <v>35</v>
      </c>
      <c r="D578" s="4">
        <v>2009</v>
      </c>
      <c r="E578" s="8">
        <f>COUNTIF(F578:L578,"&gt;0")</f>
        <v>3</v>
      </c>
      <c r="F578" s="32">
        <f>IF(ISERROR(VLOOKUP($B578&amp;$N578,'1 этап'!$A$13:$I$512,8,FALSE)),0,VLOOKUP($B578&amp;$N578,'1 этап'!$A$13:$I$512,8,FALSE))</f>
        <v>76.8</v>
      </c>
      <c r="G578" s="32">
        <f>IF(ISERROR(VLOOKUP($B578&amp;$N578,'2 этап'!$A$13:$I$512,8,FALSE)),0,VLOOKUP($B578&amp;$N578,'2 этап'!$A$13:$I$512,8,FALSE))</f>
        <v>0</v>
      </c>
      <c r="H578" s="32">
        <f>IF(ISERROR(VLOOKUP($B578&amp;$N578,'3 этап'!$A$13:$I$512,8,FALSE)),0,VLOOKUP($B578&amp;$N578,'3 этап'!$A$13:$I$512,8,FALSE))</f>
        <v>0</v>
      </c>
      <c r="I578" s="32">
        <f>IF(ISERROR(VLOOKUP($B578&amp;$N578,'4 этап'!$A$13:$I$512,8,FALSE)),0,VLOOKUP($B578&amp;$N578,'4 этап'!$A$13:$I$512,8,FALSE))</f>
        <v>1</v>
      </c>
      <c r="J578" s="32">
        <f>IF(ISERROR(VLOOKUP($B578&amp;$N578,'5 этап'!$A$13:$I$512,8,FALSE)),0,VLOOKUP($B578&amp;$N578,'5 этап'!$A$13:$I$512,8,FALSE))</f>
        <v>139.69999999999999</v>
      </c>
      <c r="K578" s="32">
        <f>IF(ISERROR(VLOOKUP($B578&amp;$N578,'6 этап'!$A$13:$I$512,8,FALSE)),0,VLOOKUP($B578&amp;$N578,'6 этап'!$A$13:$I$512,8,FALSE))</f>
        <v>0</v>
      </c>
      <c r="L578" s="32">
        <f>IF(ISERROR(VLOOKUP($B578&amp;$N578,'7 этап'!$A$13:$I$466,8,FALSE)),0,VLOOKUP($B578&amp;$N578,'7 этап'!$A$13:$I$466,8,FALSE))</f>
        <v>0</v>
      </c>
      <c r="M578" s="12">
        <f>LARGE(F578:K578,1)+LARGE(F578:K578,2)+LARGE(F578:K578,3)+LARGE(F578:K578,4)+L578</f>
        <v>217.5</v>
      </c>
      <c r="N578" s="14" t="s">
        <v>972</v>
      </c>
    </row>
    <row r="579" spans="1:14" x14ac:dyDescent="0.3">
      <c r="A579" s="35">
        <v>67</v>
      </c>
      <c r="B579" s="4" t="s">
        <v>298</v>
      </c>
      <c r="C579" s="4" t="s">
        <v>58</v>
      </c>
      <c r="D579" s="4">
        <v>2009</v>
      </c>
      <c r="E579" s="8">
        <f>COUNTIF(F579:L579,"&gt;0")</f>
        <v>3</v>
      </c>
      <c r="F579" s="32">
        <f>IF(ISERROR(VLOOKUP($B579&amp;$N579,'1 этап'!$A$13:$I$512,8,FALSE)),0,VLOOKUP($B579&amp;$N579,'1 этап'!$A$13:$I$512,8,FALSE))</f>
        <v>0.01</v>
      </c>
      <c r="G579" s="32">
        <f>IF(ISERROR(VLOOKUP($B579&amp;$N579,'2 этап'!$A$13:$I$512,8,FALSE)),0,VLOOKUP($B579&amp;$N579,'2 этап'!$A$13:$I$512,8,FALSE))</f>
        <v>149.6</v>
      </c>
      <c r="H579" s="32">
        <f>IF(ISERROR(VLOOKUP($B579&amp;$N579,'3 этап'!$A$13:$I$512,8,FALSE)),0,VLOOKUP($B579&amp;$N579,'3 этап'!$A$13:$I$512,8,FALSE))</f>
        <v>0</v>
      </c>
      <c r="I579" s="32">
        <f>IF(ISERROR(VLOOKUP($B579&amp;$N579,'4 этап'!$A$13:$I$512,8,FALSE)),0,VLOOKUP($B579&amp;$N579,'4 этап'!$A$13:$I$512,8,FALSE))</f>
        <v>0</v>
      </c>
      <c r="J579" s="32">
        <f>IF(ISERROR(VLOOKUP($B579&amp;$N579,'5 этап'!$A$13:$I$512,8,FALSE)),0,VLOOKUP($B579&amp;$N579,'5 этап'!$A$13:$I$512,8,FALSE))</f>
        <v>62</v>
      </c>
      <c r="K579" s="32">
        <f>IF(ISERROR(VLOOKUP($B579&amp;$N579,'6 этап'!$A$13:$I$512,8,FALSE)),0,VLOOKUP($B579&amp;$N579,'6 этап'!$A$13:$I$512,8,FALSE))</f>
        <v>0</v>
      </c>
      <c r="L579" s="32">
        <f>IF(ISERROR(VLOOKUP($B579&amp;$N579,'7 этап'!$A$13:$I$466,8,FALSE)),0,VLOOKUP($B579&amp;$N579,'7 этап'!$A$13:$I$466,8,FALSE))</f>
        <v>0</v>
      </c>
      <c r="M579" s="12">
        <f>LARGE(F579:K579,1)+LARGE(F579:K579,2)+LARGE(F579:K579,3)+LARGE(F579:K579,4)+L579</f>
        <v>211.60999999999999</v>
      </c>
      <c r="N579" s="14" t="s">
        <v>972</v>
      </c>
    </row>
    <row r="580" spans="1:14" x14ac:dyDescent="0.3">
      <c r="A580" s="35">
        <v>68</v>
      </c>
      <c r="B580" s="4" t="s">
        <v>761</v>
      </c>
      <c r="C580" s="4" t="s">
        <v>44</v>
      </c>
      <c r="D580" s="4">
        <v>2008</v>
      </c>
      <c r="E580" s="8">
        <f>COUNTIF(F580:L580,"&gt;0")</f>
        <v>2</v>
      </c>
      <c r="F580" s="32">
        <f>IF(ISERROR(VLOOKUP($B580&amp;$N580,'1 этап'!$A$13:$I$512,8,FALSE)),0,VLOOKUP($B580&amp;$N580,'1 этап'!$A$13:$I$512,8,FALSE))</f>
        <v>0</v>
      </c>
      <c r="G580" s="32">
        <f>IF(ISERROR(VLOOKUP($B580&amp;$N580,'2 этап'!$A$13:$I$512,8,FALSE)),0,VLOOKUP($B580&amp;$N580,'2 этап'!$A$13:$I$512,8,FALSE))</f>
        <v>0</v>
      </c>
      <c r="H580" s="32">
        <f>IF(ISERROR(VLOOKUP($B580&amp;$N580,'3 этап'!$A$13:$I$512,8,FALSE)),0,VLOOKUP($B580&amp;$N580,'3 этап'!$A$13:$I$512,8,FALSE))</f>
        <v>0</v>
      </c>
      <c r="I580" s="32">
        <f>IF(ISERROR(VLOOKUP($B580&amp;$N580,'4 этап'!$A$13:$I$512,8,FALSE)),0,VLOOKUP($B580&amp;$N580,'4 этап'!$A$13:$I$512,8,FALSE))</f>
        <v>67</v>
      </c>
      <c r="J580" s="32">
        <f>IF(ISERROR(VLOOKUP($B580&amp;$N580,'5 этап'!$A$13:$I$512,8,FALSE)),0,VLOOKUP($B580&amp;$N580,'5 этап'!$A$13:$I$512,8,FALSE))</f>
        <v>135.9</v>
      </c>
      <c r="K580" s="32">
        <f>IF(ISERROR(VLOOKUP($B580&amp;$N580,'6 этап'!$A$13:$I$512,8,FALSE)),0,VLOOKUP($B580&amp;$N580,'6 этап'!$A$13:$I$512,8,FALSE))</f>
        <v>0</v>
      </c>
      <c r="L580" s="32">
        <f>IF(ISERROR(VLOOKUP($B580&amp;$N580,'7 этап'!$A$13:$I$466,8,FALSE)),0,VLOOKUP($B580&amp;$N580,'7 этап'!$A$13:$I$466,8,FALSE))</f>
        <v>0</v>
      </c>
      <c r="M580" s="12">
        <f>LARGE(F580:K580,1)+LARGE(F580:K580,2)+LARGE(F580:K580,3)+LARGE(F580:K580,4)+L580</f>
        <v>202.9</v>
      </c>
      <c r="N580" s="14" t="s">
        <v>972</v>
      </c>
    </row>
    <row r="581" spans="1:14" x14ac:dyDescent="0.3">
      <c r="A581" s="35">
        <v>69</v>
      </c>
      <c r="B581" s="4" t="s">
        <v>309</v>
      </c>
      <c r="C581" s="4" t="s">
        <v>48</v>
      </c>
      <c r="D581" s="4">
        <v>2008</v>
      </c>
      <c r="E581" s="8">
        <f>COUNTIF(F581:L581,"&gt;0")</f>
        <v>2</v>
      </c>
      <c r="F581" s="32">
        <f>IF(ISERROR(VLOOKUP($B581&amp;$N581,'1 этап'!$A$13:$I$512,8,FALSE)),0,VLOOKUP($B581&amp;$N581,'1 этап'!$A$13:$I$512,8,FALSE))</f>
        <v>0</v>
      </c>
      <c r="G581" s="32">
        <f>IF(ISERROR(VLOOKUP($B581&amp;$N581,'2 этап'!$A$13:$I$512,8,FALSE)),0,VLOOKUP($B581&amp;$N581,'2 этап'!$A$13:$I$512,8,FALSE))</f>
        <v>121.5</v>
      </c>
      <c r="H581" s="32">
        <f>IF(ISERROR(VLOOKUP($B581&amp;$N581,'3 этап'!$A$13:$I$512,8,FALSE)),0,VLOOKUP($B581&amp;$N581,'3 этап'!$A$13:$I$512,8,FALSE))</f>
        <v>78.3</v>
      </c>
      <c r="I581" s="32">
        <f>IF(ISERROR(VLOOKUP($B581&amp;$N581,'4 этап'!$A$13:$I$512,8,FALSE)),0,VLOOKUP($B581&amp;$N581,'4 этап'!$A$13:$I$512,8,FALSE))</f>
        <v>0</v>
      </c>
      <c r="J581" s="32">
        <f>IF(ISERROR(VLOOKUP($B581&amp;$N581,'5 этап'!$A$13:$I$512,8,FALSE)),0,VLOOKUP($B581&amp;$N581,'5 этап'!$A$13:$I$512,8,FALSE))</f>
        <v>0</v>
      </c>
      <c r="K581" s="32">
        <f>IF(ISERROR(VLOOKUP($B581&amp;$N581,'6 этап'!$A$13:$I$512,8,FALSE)),0,VLOOKUP($B581&amp;$N581,'6 этап'!$A$13:$I$512,8,FALSE))</f>
        <v>0</v>
      </c>
      <c r="L581" s="32">
        <f>IF(ISERROR(VLOOKUP($B581&amp;$N581,'7 этап'!$A$13:$I$466,8,FALSE)),0,VLOOKUP($B581&amp;$N581,'7 этап'!$A$13:$I$466,8,FALSE))</f>
        <v>0</v>
      </c>
      <c r="M581" s="12">
        <f>LARGE(F581:K581,1)+LARGE(F581:K581,2)+LARGE(F581:K581,3)+LARGE(F581:K581,4)+L581</f>
        <v>199.8</v>
      </c>
      <c r="N581" s="14" t="s">
        <v>972</v>
      </c>
    </row>
    <row r="582" spans="1:14" x14ac:dyDescent="0.3">
      <c r="A582" s="35">
        <v>70</v>
      </c>
      <c r="B582" s="4" t="s">
        <v>285</v>
      </c>
      <c r="C582" s="4" t="s">
        <v>37</v>
      </c>
      <c r="D582" s="4">
        <v>2008</v>
      </c>
      <c r="E582" s="8">
        <f>COUNTIF(F582:L582,"&gt;0")</f>
        <v>1</v>
      </c>
      <c r="F582" s="32">
        <f>IF(ISERROR(VLOOKUP($B582&amp;$N582,'1 этап'!$A$13:$I$512,8,FALSE)),0,VLOOKUP($B582&amp;$N582,'1 этап'!$A$13:$I$512,8,FALSE))</f>
        <v>0</v>
      </c>
      <c r="G582" s="32">
        <f>IF(ISERROR(VLOOKUP($B582&amp;$N582,'2 этап'!$A$13:$I$512,8,FALSE)),0,VLOOKUP($B582&amp;$N582,'2 этап'!$A$13:$I$512,8,FALSE))</f>
        <v>177.4</v>
      </c>
      <c r="H582" s="32">
        <f>IF(ISERROR(VLOOKUP($B582&amp;$N582,'3 этап'!$A$13:$I$512,8,FALSE)),0,VLOOKUP($B582&amp;$N582,'3 этап'!$A$13:$I$512,8,FALSE))</f>
        <v>0</v>
      </c>
      <c r="I582" s="32">
        <f>IF(ISERROR(VLOOKUP($B582&amp;$N582,'4 этап'!$A$13:$I$512,8,FALSE)),0,VLOOKUP($B582&amp;$N582,'4 этап'!$A$13:$I$512,8,FALSE))</f>
        <v>0</v>
      </c>
      <c r="J582" s="32">
        <f>IF(ISERROR(VLOOKUP($B582&amp;$N582,'5 этап'!$A$13:$I$512,8,FALSE)),0,VLOOKUP($B582&amp;$N582,'5 этап'!$A$13:$I$512,8,FALSE))</f>
        <v>0</v>
      </c>
      <c r="K582" s="32">
        <f>IF(ISERROR(VLOOKUP($B582&amp;$N582,'6 этап'!$A$13:$I$512,8,FALSE)),0,VLOOKUP($B582&amp;$N582,'6 этап'!$A$13:$I$512,8,FALSE))</f>
        <v>0</v>
      </c>
      <c r="L582" s="32">
        <f>IF(ISERROR(VLOOKUP($B582&amp;$N582,'7 этап'!$A$13:$I$466,8,FALSE)),0,VLOOKUP($B582&amp;$N582,'7 этап'!$A$13:$I$466,8,FALSE))</f>
        <v>0</v>
      </c>
      <c r="M582" s="12">
        <f>LARGE(F582:K582,1)+LARGE(F582:K582,2)+LARGE(F582:K582,3)+LARGE(F582:K582,4)+L582</f>
        <v>177.4</v>
      </c>
      <c r="N582" s="14" t="s">
        <v>972</v>
      </c>
    </row>
    <row r="583" spans="1:14" x14ac:dyDescent="0.3">
      <c r="A583" s="35">
        <v>71</v>
      </c>
      <c r="B583" s="4" t="s">
        <v>542</v>
      </c>
      <c r="C583" s="4" t="s">
        <v>543</v>
      </c>
      <c r="D583" s="4">
        <v>2008</v>
      </c>
      <c r="E583" s="8">
        <f>COUNTIF(F583:L583,"&gt;0")</f>
        <v>1</v>
      </c>
      <c r="F583" s="32">
        <f>IF(ISERROR(VLOOKUP($B583&amp;$N583,'1 этап'!$A$13:$I$512,8,FALSE)),0,VLOOKUP($B583&amp;$N583,'1 этап'!$A$13:$I$512,8,FALSE))</f>
        <v>175.3</v>
      </c>
      <c r="G583" s="32">
        <f>IF(ISERROR(VLOOKUP($B583&amp;$N583,'2 этап'!$A$13:$I$512,8,FALSE)),0,VLOOKUP($B583&amp;$N583,'2 этап'!$A$13:$I$512,8,FALSE))</f>
        <v>0</v>
      </c>
      <c r="H583" s="32">
        <f>IF(ISERROR(VLOOKUP($B583&amp;$N583,'3 этап'!$A$13:$I$512,8,FALSE)),0,VLOOKUP($B583&amp;$N583,'3 этап'!$A$13:$I$512,8,FALSE))</f>
        <v>0</v>
      </c>
      <c r="I583" s="32">
        <f>IF(ISERROR(VLOOKUP($B583&amp;$N583,'4 этап'!$A$13:$I$512,8,FALSE)),0,VLOOKUP($B583&amp;$N583,'4 этап'!$A$13:$I$512,8,FALSE))</f>
        <v>0</v>
      </c>
      <c r="J583" s="32">
        <f>IF(ISERROR(VLOOKUP($B583&amp;$N583,'5 этап'!$A$13:$I$512,8,FALSE)),0,VLOOKUP($B583&amp;$N583,'5 этап'!$A$13:$I$512,8,FALSE))</f>
        <v>0</v>
      </c>
      <c r="K583" s="32">
        <f>IF(ISERROR(VLOOKUP($B583&amp;$N583,'6 этап'!$A$13:$I$512,8,FALSE)),0,VLOOKUP($B583&amp;$N583,'6 этап'!$A$13:$I$512,8,FALSE))</f>
        <v>0</v>
      </c>
      <c r="L583" s="32">
        <f>IF(ISERROR(VLOOKUP($B583&amp;$N583,'7 этап'!$A$13:$I$466,8,FALSE)),0,VLOOKUP($B583&amp;$N583,'7 этап'!$A$13:$I$466,8,FALSE))</f>
        <v>0</v>
      </c>
      <c r="M583" s="12">
        <f>LARGE(F583:K583,1)+LARGE(F583:K583,2)+LARGE(F583:K583,3)+LARGE(F583:K583,4)+L583</f>
        <v>175.3</v>
      </c>
      <c r="N583" s="14" t="s">
        <v>972</v>
      </c>
    </row>
    <row r="584" spans="1:14" x14ac:dyDescent="0.3">
      <c r="A584" s="35">
        <v>72</v>
      </c>
      <c r="B584" s="4" t="s">
        <v>695</v>
      </c>
      <c r="C584" s="4" t="s">
        <v>48</v>
      </c>
      <c r="D584" s="4">
        <v>2009</v>
      </c>
      <c r="E584" s="8">
        <f>COUNTIF(F584:L584,"&gt;0")</f>
        <v>2</v>
      </c>
      <c r="F584" s="32">
        <f>IF(ISERROR(VLOOKUP($B584&amp;$N584,'1 этап'!$A$13:$I$512,8,FALSE)),0,VLOOKUP($B584&amp;$N584,'1 этап'!$A$13:$I$512,8,FALSE))</f>
        <v>0</v>
      </c>
      <c r="G584" s="32">
        <f>IF(ISERROR(VLOOKUP($B584&amp;$N584,'2 этап'!$A$13:$I$512,8,FALSE)),0,VLOOKUP($B584&amp;$N584,'2 этап'!$A$13:$I$512,8,FALSE))</f>
        <v>0</v>
      </c>
      <c r="H584" s="32">
        <f>IF(ISERROR(VLOOKUP($B584&amp;$N584,'3 этап'!$A$13:$I$512,8,FALSE)),0,VLOOKUP($B584&amp;$N584,'3 этап'!$A$13:$I$512,8,FALSE))</f>
        <v>78.8</v>
      </c>
      <c r="I584" s="32">
        <f>IF(ISERROR(VLOOKUP($B584&amp;$N584,'4 этап'!$A$13:$I$512,8,FALSE)),0,VLOOKUP($B584&amp;$N584,'4 этап'!$A$13:$I$512,8,FALSE))</f>
        <v>90.6</v>
      </c>
      <c r="J584" s="32">
        <f>IF(ISERROR(VLOOKUP($B584&amp;$N584,'5 этап'!$A$13:$I$512,8,FALSE)),0,VLOOKUP($B584&amp;$N584,'5 этап'!$A$13:$I$512,8,FALSE))</f>
        <v>0</v>
      </c>
      <c r="K584" s="32">
        <f>IF(ISERROR(VLOOKUP($B584&amp;$N584,'6 этап'!$A$13:$I$512,8,FALSE)),0,VLOOKUP($B584&amp;$N584,'6 этап'!$A$13:$I$512,8,FALSE))</f>
        <v>0</v>
      </c>
      <c r="L584" s="32">
        <f>IF(ISERROR(VLOOKUP($B584&amp;$N584,'7 этап'!$A$13:$I$466,8,FALSE)),0,VLOOKUP($B584&amp;$N584,'7 этап'!$A$13:$I$466,8,FALSE))</f>
        <v>0</v>
      </c>
      <c r="M584" s="12">
        <f>LARGE(F584:K584,1)+LARGE(F584:K584,2)+LARGE(F584:K584,3)+LARGE(F584:K584,4)+L584</f>
        <v>169.39999999999998</v>
      </c>
      <c r="N584" s="14" t="s">
        <v>972</v>
      </c>
    </row>
    <row r="585" spans="1:14" x14ac:dyDescent="0.3">
      <c r="A585" s="35">
        <v>73</v>
      </c>
      <c r="B585" s="4" t="s">
        <v>934</v>
      </c>
      <c r="C585" s="4" t="s">
        <v>98</v>
      </c>
      <c r="D585" s="4">
        <v>2009</v>
      </c>
      <c r="E585" s="8">
        <f>COUNTIF(F585:L585,"&gt;0")</f>
        <v>1</v>
      </c>
      <c r="F585" s="32">
        <f>IF(ISERROR(VLOOKUP($B585&amp;$N585,'1 этап'!$A$13:$I$512,8,FALSE)),0,VLOOKUP($B585&amp;$N585,'1 этап'!$A$13:$I$512,8,FALSE))</f>
        <v>0</v>
      </c>
      <c r="G585" s="32">
        <f>IF(ISERROR(VLOOKUP($B585&amp;$N585,'2 этап'!$A$13:$I$512,8,FALSE)),0,VLOOKUP($B585&amp;$N585,'2 этап'!$A$13:$I$512,8,FALSE))</f>
        <v>0</v>
      </c>
      <c r="H585" s="32">
        <f>IF(ISERROR(VLOOKUP($B585&amp;$N585,'3 этап'!$A$13:$I$512,8,FALSE)),0,VLOOKUP($B585&amp;$N585,'3 этап'!$A$13:$I$512,8,FALSE))</f>
        <v>0</v>
      </c>
      <c r="I585" s="32">
        <f>IF(ISERROR(VLOOKUP($B585&amp;$N585,'4 этап'!$A$13:$I$512,8,FALSE)),0,VLOOKUP($B585&amp;$N585,'4 этап'!$A$13:$I$512,8,FALSE))</f>
        <v>0</v>
      </c>
      <c r="J585" s="32">
        <f>IF(ISERROR(VLOOKUP($B585&amp;$N585,'5 этап'!$A$13:$I$512,8,FALSE)),0,VLOOKUP($B585&amp;$N585,'5 этап'!$A$13:$I$512,8,FALSE))</f>
        <v>0</v>
      </c>
      <c r="K585" s="32">
        <f>IF(ISERROR(VLOOKUP($B585&amp;$N585,'6 этап'!$A$13:$I$512,8,FALSE)),0,VLOOKUP($B585&amp;$N585,'6 этап'!$A$13:$I$512,8,FALSE))</f>
        <v>156.30000000000001</v>
      </c>
      <c r="L585" s="32">
        <f>IF(ISERROR(VLOOKUP($B585&amp;$N585,'7 этап'!$A$13:$I$466,8,FALSE)),0,VLOOKUP($B585&amp;$N585,'7 этап'!$A$13:$I$466,8,FALSE))</f>
        <v>0</v>
      </c>
      <c r="M585" s="12">
        <f>LARGE(F585:K585,1)+LARGE(F585:K585,2)+LARGE(F585:K585,3)+LARGE(F585:K585,4)+L585</f>
        <v>156.30000000000001</v>
      </c>
      <c r="N585" s="14" t="s">
        <v>972</v>
      </c>
    </row>
    <row r="586" spans="1:14" x14ac:dyDescent="0.3">
      <c r="A586" s="35">
        <v>74</v>
      </c>
      <c r="B586" s="4" t="s">
        <v>560</v>
      </c>
      <c r="C586" s="4" t="s">
        <v>37</v>
      </c>
      <c r="D586" s="4">
        <v>2008</v>
      </c>
      <c r="E586" s="8">
        <f>COUNTIF(F586:L586,"&gt;0")</f>
        <v>2</v>
      </c>
      <c r="F586" s="32">
        <f>IF(ISERROR(VLOOKUP($B586&amp;$N586,'1 этап'!$A$13:$I$512,8,FALSE)),0,VLOOKUP($B586&amp;$N586,'1 этап'!$A$13:$I$512,8,FALSE))</f>
        <v>10.9</v>
      </c>
      <c r="G586" s="32">
        <f>IF(ISERROR(VLOOKUP($B586&amp;$N586,'2 этап'!$A$13:$I$512,8,FALSE)),0,VLOOKUP($B586&amp;$N586,'2 этап'!$A$13:$I$512,8,FALSE))</f>
        <v>0</v>
      </c>
      <c r="H586" s="32">
        <f>IF(ISERROR(VLOOKUP($B586&amp;$N586,'3 этап'!$A$13:$I$512,8,FALSE)),0,VLOOKUP($B586&amp;$N586,'3 этап'!$A$13:$I$512,8,FALSE))</f>
        <v>141</v>
      </c>
      <c r="I586" s="32">
        <f>IF(ISERROR(VLOOKUP($B586&amp;$N586,'4 этап'!$A$13:$I$512,8,FALSE)),0,VLOOKUP($B586&amp;$N586,'4 этап'!$A$13:$I$512,8,FALSE))</f>
        <v>0</v>
      </c>
      <c r="J586" s="32">
        <f>IF(ISERROR(VLOOKUP($B586&amp;$N586,'5 этап'!$A$13:$I$512,8,FALSE)),0,VLOOKUP($B586&amp;$N586,'5 этап'!$A$13:$I$512,8,FALSE))</f>
        <v>0</v>
      </c>
      <c r="K586" s="32">
        <f>IF(ISERROR(VLOOKUP($B586&amp;$N586,'6 этап'!$A$13:$I$512,8,FALSE)),0,VLOOKUP($B586&amp;$N586,'6 этап'!$A$13:$I$512,8,FALSE))</f>
        <v>0</v>
      </c>
      <c r="L586" s="32">
        <f>IF(ISERROR(VLOOKUP($B586&amp;$N586,'7 этап'!$A$13:$I$466,8,FALSE)),0,VLOOKUP($B586&amp;$N586,'7 этап'!$A$13:$I$466,8,FALSE))</f>
        <v>0</v>
      </c>
      <c r="M586" s="12">
        <f>LARGE(F586:K586,1)+LARGE(F586:K586,2)+LARGE(F586:K586,3)+LARGE(F586:K586,4)+L586</f>
        <v>151.9</v>
      </c>
      <c r="N586" s="14" t="s">
        <v>972</v>
      </c>
    </row>
    <row r="587" spans="1:14" x14ac:dyDescent="0.3">
      <c r="A587" s="35">
        <v>75</v>
      </c>
      <c r="B587" s="4" t="s">
        <v>301</v>
      </c>
      <c r="C587" s="4" t="s">
        <v>37</v>
      </c>
      <c r="D587" s="4">
        <v>2008</v>
      </c>
      <c r="E587" s="8">
        <f>COUNTIF(F587:L587,"&gt;0")</f>
        <v>1</v>
      </c>
      <c r="F587" s="32">
        <f>IF(ISERROR(VLOOKUP($B587&amp;$N587,'1 этап'!$A$13:$I$512,8,FALSE)),0,VLOOKUP($B587&amp;$N587,'1 этап'!$A$13:$I$512,8,FALSE))</f>
        <v>0</v>
      </c>
      <c r="G587" s="32">
        <f>IF(ISERROR(VLOOKUP($B587&amp;$N587,'2 этап'!$A$13:$I$512,8,FALSE)),0,VLOOKUP($B587&amp;$N587,'2 этап'!$A$13:$I$512,8,FALSE))</f>
        <v>148.6</v>
      </c>
      <c r="H587" s="32">
        <f>IF(ISERROR(VLOOKUP($B587&amp;$N587,'3 этап'!$A$13:$I$512,8,FALSE)),0,VLOOKUP($B587&amp;$N587,'3 этап'!$A$13:$I$512,8,FALSE))</f>
        <v>0</v>
      </c>
      <c r="I587" s="32">
        <f>IF(ISERROR(VLOOKUP($B587&amp;$N587,'4 этап'!$A$13:$I$512,8,FALSE)),0,VLOOKUP($B587&amp;$N587,'4 этап'!$A$13:$I$512,8,FALSE))</f>
        <v>0</v>
      </c>
      <c r="J587" s="32">
        <f>IF(ISERROR(VLOOKUP($B587&amp;$N587,'5 этап'!$A$13:$I$512,8,FALSE)),0,VLOOKUP($B587&amp;$N587,'5 этап'!$A$13:$I$512,8,FALSE))</f>
        <v>0</v>
      </c>
      <c r="K587" s="32">
        <f>IF(ISERROR(VLOOKUP($B587&amp;$N587,'6 этап'!$A$13:$I$512,8,FALSE)),0,VLOOKUP($B587&amp;$N587,'6 этап'!$A$13:$I$512,8,FALSE))</f>
        <v>0</v>
      </c>
      <c r="L587" s="32">
        <f>IF(ISERROR(VLOOKUP($B587&amp;$N587,'7 этап'!$A$13:$I$466,8,FALSE)),0,VLOOKUP($B587&amp;$N587,'7 этап'!$A$13:$I$466,8,FALSE))</f>
        <v>0</v>
      </c>
      <c r="M587" s="12">
        <f>LARGE(F587:K587,1)+LARGE(F587:K587,2)+LARGE(F587:K587,3)+LARGE(F587:K587,4)+L587</f>
        <v>148.6</v>
      </c>
      <c r="N587" s="14" t="s">
        <v>972</v>
      </c>
    </row>
    <row r="588" spans="1:14" x14ac:dyDescent="0.3">
      <c r="A588" s="35">
        <v>76</v>
      </c>
      <c r="B588" s="4" t="s">
        <v>935</v>
      </c>
      <c r="C588" s="4" t="s">
        <v>37</v>
      </c>
      <c r="D588" s="4">
        <v>2008</v>
      </c>
      <c r="E588" s="8">
        <f>COUNTIF(F588:L588,"&gt;0")</f>
        <v>1</v>
      </c>
      <c r="F588" s="32">
        <f>IF(ISERROR(VLOOKUP($B588&amp;$N588,'1 этап'!$A$13:$I$512,8,FALSE)),0,VLOOKUP($B588&amp;$N588,'1 этап'!$A$13:$I$512,8,FALSE))</f>
        <v>0</v>
      </c>
      <c r="G588" s="32">
        <f>IF(ISERROR(VLOOKUP($B588&amp;$N588,'2 этап'!$A$13:$I$512,8,FALSE)),0,VLOOKUP($B588&amp;$N588,'2 этап'!$A$13:$I$512,8,FALSE))</f>
        <v>0</v>
      </c>
      <c r="H588" s="32">
        <f>IF(ISERROR(VLOOKUP($B588&amp;$N588,'3 этап'!$A$13:$I$512,8,FALSE)),0,VLOOKUP($B588&amp;$N588,'3 этап'!$A$13:$I$512,8,FALSE))</f>
        <v>0</v>
      </c>
      <c r="I588" s="32">
        <f>IF(ISERROR(VLOOKUP($B588&amp;$N588,'4 этап'!$A$13:$I$512,8,FALSE)),0,VLOOKUP($B588&amp;$N588,'4 этап'!$A$13:$I$512,8,FALSE))</f>
        <v>0</v>
      </c>
      <c r="J588" s="32">
        <f>IF(ISERROR(VLOOKUP($B588&amp;$N588,'5 этап'!$A$13:$I$512,8,FALSE)),0,VLOOKUP($B588&amp;$N588,'5 этап'!$A$13:$I$512,8,FALSE))</f>
        <v>0</v>
      </c>
      <c r="K588" s="32">
        <f>IF(ISERROR(VLOOKUP($B588&amp;$N588,'6 этап'!$A$13:$I$512,8,FALSE)),0,VLOOKUP($B588&amp;$N588,'6 этап'!$A$13:$I$512,8,FALSE))</f>
        <v>147.80000000000001</v>
      </c>
      <c r="L588" s="32">
        <f>IF(ISERROR(VLOOKUP($B588&amp;$N588,'7 этап'!$A$13:$I$466,8,FALSE)),0,VLOOKUP($B588&amp;$N588,'7 этап'!$A$13:$I$466,8,FALSE))</f>
        <v>0</v>
      </c>
      <c r="M588" s="12">
        <f>LARGE(F588:K588,1)+LARGE(F588:K588,2)+LARGE(F588:K588,3)+LARGE(F588:K588,4)+L588</f>
        <v>147.80000000000001</v>
      </c>
      <c r="N588" s="14" t="s">
        <v>972</v>
      </c>
    </row>
    <row r="589" spans="1:14" x14ac:dyDescent="0.3">
      <c r="A589" s="35">
        <v>77</v>
      </c>
      <c r="B589" s="4" t="s">
        <v>852</v>
      </c>
      <c r="C589" s="4" t="s">
        <v>35</v>
      </c>
      <c r="D589" s="4">
        <v>2009</v>
      </c>
      <c r="E589" s="8">
        <f>COUNTIF(F589:L589,"&gt;0")</f>
        <v>1</v>
      </c>
      <c r="F589" s="32">
        <f>IF(ISERROR(VLOOKUP($B589&amp;$N589,'1 этап'!$A$13:$I$512,8,FALSE)),0,VLOOKUP($B589&amp;$N589,'1 этап'!$A$13:$I$512,8,FALSE))</f>
        <v>0</v>
      </c>
      <c r="G589" s="32">
        <f>IF(ISERROR(VLOOKUP($B589&amp;$N589,'2 этап'!$A$13:$I$512,8,FALSE)),0,VLOOKUP($B589&amp;$N589,'2 этап'!$A$13:$I$512,8,FALSE))</f>
        <v>0</v>
      </c>
      <c r="H589" s="32">
        <f>IF(ISERROR(VLOOKUP($B589&amp;$N589,'3 этап'!$A$13:$I$512,8,FALSE)),0,VLOOKUP($B589&amp;$N589,'3 этап'!$A$13:$I$512,8,FALSE))</f>
        <v>0</v>
      </c>
      <c r="I589" s="32">
        <f>IF(ISERROR(VLOOKUP($B589&amp;$N589,'4 этап'!$A$13:$I$512,8,FALSE)),0,VLOOKUP($B589&amp;$N589,'4 этап'!$A$13:$I$512,8,FALSE))</f>
        <v>0</v>
      </c>
      <c r="J589" s="32">
        <f>IF(ISERROR(VLOOKUP($B589&amp;$N589,'5 этап'!$A$13:$I$512,8,FALSE)),0,VLOOKUP($B589&amp;$N589,'5 этап'!$A$13:$I$512,8,FALSE))</f>
        <v>143.6</v>
      </c>
      <c r="K589" s="32">
        <f>IF(ISERROR(VLOOKUP($B589&amp;$N589,'6 этап'!$A$13:$I$512,8,FALSE)),0,VLOOKUP($B589&amp;$N589,'6 этап'!$A$13:$I$512,8,FALSE))</f>
        <v>0</v>
      </c>
      <c r="L589" s="32">
        <f>IF(ISERROR(VLOOKUP($B589&amp;$N589,'7 этап'!$A$13:$I$466,8,FALSE)),0,VLOOKUP($B589&amp;$N589,'7 этап'!$A$13:$I$466,8,FALSE))</f>
        <v>0</v>
      </c>
      <c r="M589" s="12">
        <f>LARGE(F589:K589,1)+LARGE(F589:K589,2)+LARGE(F589:K589,3)+LARGE(F589:K589,4)+L589</f>
        <v>143.6</v>
      </c>
      <c r="N589" s="14" t="s">
        <v>972</v>
      </c>
    </row>
    <row r="590" spans="1:14" x14ac:dyDescent="0.3">
      <c r="A590" s="35">
        <v>78</v>
      </c>
      <c r="B590" s="4" t="s">
        <v>561</v>
      </c>
      <c r="C590" s="4" t="s">
        <v>143</v>
      </c>
      <c r="D590" s="4">
        <v>2008</v>
      </c>
      <c r="E590" s="8">
        <f>COUNTIF(F590:L590,"&gt;0")</f>
        <v>3</v>
      </c>
      <c r="F590" s="32">
        <f>IF(ISERROR(VLOOKUP($B590&amp;$N590,'1 этап'!$A$13:$I$512,8,FALSE)),0,VLOOKUP($B590&amp;$N590,'1 этап'!$A$13:$I$512,8,FALSE))</f>
        <v>6.8</v>
      </c>
      <c r="G590" s="32">
        <f>IF(ISERROR(VLOOKUP($B590&amp;$N590,'2 этап'!$A$13:$I$512,8,FALSE)),0,VLOOKUP($B590&amp;$N590,'2 этап'!$A$13:$I$512,8,FALSE))</f>
        <v>0</v>
      </c>
      <c r="H590" s="32">
        <f>IF(ISERROR(VLOOKUP($B590&amp;$N590,'3 этап'!$A$13:$I$512,8,FALSE)),0,VLOOKUP($B590&amp;$N590,'3 этап'!$A$13:$I$512,8,FALSE))</f>
        <v>134.1</v>
      </c>
      <c r="I590" s="32">
        <f>IF(ISERROR(VLOOKUP($B590&amp;$N590,'4 этап'!$A$13:$I$512,8,FALSE)),0,VLOOKUP($B590&amp;$N590,'4 этап'!$A$13:$I$512,8,FALSE))</f>
        <v>0.01</v>
      </c>
      <c r="J590" s="32">
        <f>IF(ISERROR(VLOOKUP($B590&amp;$N590,'5 этап'!$A$13:$I$512,8,FALSE)),0,VLOOKUP($B590&amp;$N590,'5 этап'!$A$13:$I$512,8,FALSE))</f>
        <v>0</v>
      </c>
      <c r="K590" s="32">
        <f>IF(ISERROR(VLOOKUP($B590&amp;$N590,'6 этап'!$A$13:$I$512,8,FALSE)),0,VLOOKUP($B590&amp;$N590,'6 этап'!$A$13:$I$512,8,FALSE))</f>
        <v>0</v>
      </c>
      <c r="L590" s="32">
        <f>IF(ISERROR(VLOOKUP($B590&amp;$N590,'7 этап'!$A$13:$I$466,8,FALSE)),0,VLOOKUP($B590&amp;$N590,'7 этап'!$A$13:$I$466,8,FALSE))</f>
        <v>0</v>
      </c>
      <c r="M590" s="12">
        <f>LARGE(F590:K590,1)+LARGE(F590:K590,2)+LARGE(F590:K590,3)+LARGE(F590:K590,4)+L590</f>
        <v>140.91</v>
      </c>
      <c r="N590" s="14" t="s">
        <v>972</v>
      </c>
    </row>
    <row r="591" spans="1:14" x14ac:dyDescent="0.3">
      <c r="A591" s="35">
        <v>79</v>
      </c>
      <c r="B591" s="4" t="s">
        <v>853</v>
      </c>
      <c r="C591" s="4" t="s">
        <v>37</v>
      </c>
      <c r="D591" s="4">
        <v>2009</v>
      </c>
      <c r="E591" s="8">
        <f>COUNTIF(F591:L591,"&gt;0")</f>
        <v>1</v>
      </c>
      <c r="F591" s="32">
        <f>IF(ISERROR(VLOOKUP($B591&amp;$N591,'1 этап'!$A$13:$I$512,8,FALSE)),0,VLOOKUP($B591&amp;$N591,'1 этап'!$A$13:$I$512,8,FALSE))</f>
        <v>0</v>
      </c>
      <c r="G591" s="32">
        <f>IF(ISERROR(VLOOKUP($B591&amp;$N591,'2 этап'!$A$13:$I$512,8,FALSE)),0,VLOOKUP($B591&amp;$N591,'2 этап'!$A$13:$I$512,8,FALSE))</f>
        <v>0</v>
      </c>
      <c r="H591" s="32">
        <f>IF(ISERROR(VLOOKUP($B591&amp;$N591,'3 этап'!$A$13:$I$512,8,FALSE)),0,VLOOKUP($B591&amp;$N591,'3 этап'!$A$13:$I$512,8,FALSE))</f>
        <v>0</v>
      </c>
      <c r="I591" s="32">
        <f>IF(ISERROR(VLOOKUP($B591&amp;$N591,'4 этап'!$A$13:$I$512,8,FALSE)),0,VLOOKUP($B591&amp;$N591,'4 этап'!$A$13:$I$512,8,FALSE))</f>
        <v>0</v>
      </c>
      <c r="J591" s="32">
        <f>IF(ISERROR(VLOOKUP($B591&amp;$N591,'5 этап'!$A$13:$I$512,8,FALSE)),0,VLOOKUP($B591&amp;$N591,'5 этап'!$A$13:$I$512,8,FALSE))</f>
        <v>138.5</v>
      </c>
      <c r="K591" s="32">
        <f>IF(ISERROR(VLOOKUP($B591&amp;$N591,'6 этап'!$A$13:$I$512,8,FALSE)),0,VLOOKUP($B591&amp;$N591,'6 этап'!$A$13:$I$512,8,FALSE))</f>
        <v>0</v>
      </c>
      <c r="L591" s="32">
        <f>IF(ISERROR(VLOOKUP($B591&amp;$N591,'7 этап'!$A$13:$I$466,8,FALSE)),0,VLOOKUP($B591&amp;$N591,'7 этап'!$A$13:$I$466,8,FALSE))</f>
        <v>0</v>
      </c>
      <c r="M591" s="12">
        <f>LARGE(F591:K591,1)+LARGE(F591:K591,2)+LARGE(F591:K591,3)+LARGE(F591:K591,4)+L591</f>
        <v>138.5</v>
      </c>
      <c r="N591" s="14" t="s">
        <v>972</v>
      </c>
    </row>
    <row r="592" spans="1:14" x14ac:dyDescent="0.3">
      <c r="A592" s="35">
        <v>80</v>
      </c>
      <c r="B592" s="4" t="s">
        <v>937</v>
      </c>
      <c r="C592" s="4" t="s">
        <v>48</v>
      </c>
      <c r="D592" s="4">
        <v>2009</v>
      </c>
      <c r="E592" s="8">
        <f>COUNTIF(F592:L592,"&gt;0")</f>
        <v>2</v>
      </c>
      <c r="F592" s="32">
        <f>IF(ISERROR(VLOOKUP($B592&amp;$N592,'1 этап'!$A$13:$I$512,8,FALSE)),0,VLOOKUP($B592&amp;$N592,'1 этап'!$A$13:$I$512,8,FALSE))</f>
        <v>0</v>
      </c>
      <c r="G592" s="32">
        <f>IF(ISERROR(VLOOKUP($B592&amp;$N592,'2 этап'!$A$13:$I$512,8,FALSE)),0,VLOOKUP($B592&amp;$N592,'2 этап'!$A$13:$I$512,8,FALSE))</f>
        <v>0</v>
      </c>
      <c r="H592" s="32">
        <f>IF(ISERROR(VLOOKUP($B592&amp;$N592,'3 этап'!$A$13:$I$512,8,FALSE)),0,VLOOKUP($B592&amp;$N592,'3 этап'!$A$13:$I$512,8,FALSE))</f>
        <v>0</v>
      </c>
      <c r="I592" s="32">
        <f>IF(ISERROR(VLOOKUP($B592&amp;$N592,'4 этап'!$A$13:$I$512,8,FALSE)),0,VLOOKUP($B592&amp;$N592,'4 этап'!$A$13:$I$512,8,FALSE))</f>
        <v>0</v>
      </c>
      <c r="J592" s="32">
        <f>IF(ISERROR(VLOOKUP($B592&amp;$N592,'5 этап'!$A$13:$I$512,8,FALSE)),0,VLOOKUP($B592&amp;$N592,'5 этап'!$A$13:$I$512,8,FALSE))</f>
        <v>0</v>
      </c>
      <c r="K592" s="32">
        <f>IF(ISERROR(VLOOKUP($B592&amp;$N592,'6 этап'!$A$13:$I$512,8,FALSE)),0,VLOOKUP($B592&amp;$N592,'6 этап'!$A$13:$I$512,8,FALSE))</f>
        <v>27.9</v>
      </c>
      <c r="L592" s="32">
        <f>IF(ISERROR(VLOOKUP($B592&amp;$N592,'7 этап'!$A$13:$I$466,8,FALSE)),0,VLOOKUP($B592&amp;$N592,'7 этап'!$A$13:$I$466,8,FALSE))</f>
        <v>108.2</v>
      </c>
      <c r="M592" s="12">
        <f>LARGE(F592:K592,1)+LARGE(F592:K592,2)+LARGE(F592:K592,3)+LARGE(F592:K592,4)+L592</f>
        <v>136.1</v>
      </c>
      <c r="N592" s="14" t="s">
        <v>972</v>
      </c>
    </row>
    <row r="593" spans="1:14" x14ac:dyDescent="0.3">
      <c r="A593" s="35">
        <v>81</v>
      </c>
      <c r="B593" s="4" t="s">
        <v>860</v>
      </c>
      <c r="C593" s="4" t="s">
        <v>784</v>
      </c>
      <c r="D593" s="4">
        <v>2009</v>
      </c>
      <c r="E593" s="8">
        <f>COUNTIF(F593:L593,"&gt;0")</f>
        <v>2</v>
      </c>
      <c r="F593" s="32">
        <f>IF(ISERROR(VLOOKUP($B593&amp;$N593,'1 этап'!$A$13:$I$512,8,FALSE)),0,VLOOKUP($B593&amp;$N593,'1 этап'!$A$13:$I$512,8,FALSE))</f>
        <v>0</v>
      </c>
      <c r="G593" s="32">
        <f>IF(ISERROR(VLOOKUP($B593&amp;$N593,'2 этап'!$A$13:$I$512,8,FALSE)),0,VLOOKUP($B593&amp;$N593,'2 этап'!$A$13:$I$512,8,FALSE))</f>
        <v>0</v>
      </c>
      <c r="H593" s="32">
        <f>IF(ISERROR(VLOOKUP($B593&amp;$N593,'3 этап'!$A$13:$I$512,8,FALSE)),0,VLOOKUP($B593&amp;$N593,'3 этап'!$A$13:$I$512,8,FALSE))</f>
        <v>0</v>
      </c>
      <c r="I593" s="32">
        <f>IF(ISERROR(VLOOKUP($B593&amp;$N593,'4 этап'!$A$13:$I$512,8,FALSE)),0,VLOOKUP($B593&amp;$N593,'4 этап'!$A$13:$I$512,8,FALSE))</f>
        <v>0</v>
      </c>
      <c r="J593" s="32">
        <f>IF(ISERROR(VLOOKUP($B593&amp;$N593,'5 этап'!$A$13:$I$512,8,FALSE)),0,VLOOKUP($B593&amp;$N593,'5 этап'!$A$13:$I$512,8,FALSE))</f>
        <v>1</v>
      </c>
      <c r="K593" s="32">
        <f>IF(ISERROR(VLOOKUP($B593&amp;$N593,'6 этап'!$A$13:$I$512,8,FALSE)),0,VLOOKUP($B593&amp;$N593,'6 этап'!$A$13:$I$512,8,FALSE))</f>
        <v>0</v>
      </c>
      <c r="L593" s="32">
        <f>IF(ISERROR(VLOOKUP($B593&amp;$N593,'7 этап'!$A$13:$I$466,8,FALSE)),0,VLOOKUP($B593&amp;$N593,'7 этап'!$A$13:$I$466,8,FALSE))</f>
        <v>132.6</v>
      </c>
      <c r="M593" s="12">
        <f>LARGE(F593:K593,1)+LARGE(F593:K593,2)+LARGE(F593:K593,3)+LARGE(F593:K593,4)+L593</f>
        <v>133.6</v>
      </c>
      <c r="N593" s="14" t="s">
        <v>972</v>
      </c>
    </row>
    <row r="594" spans="1:14" x14ac:dyDescent="0.3">
      <c r="A594" s="35">
        <v>82</v>
      </c>
      <c r="B594" s="4" t="s">
        <v>559</v>
      </c>
      <c r="C594" s="4" t="s">
        <v>37</v>
      </c>
      <c r="D594" s="4">
        <v>2009</v>
      </c>
      <c r="E594" s="8">
        <f>COUNTIF(F594:L594,"&gt;0")</f>
        <v>3</v>
      </c>
      <c r="F594" s="32">
        <f>IF(ISERROR(VLOOKUP($B594&amp;$N594,'1 этап'!$A$13:$I$512,8,FALSE)),0,VLOOKUP($B594&amp;$N594,'1 этап'!$A$13:$I$512,8,FALSE))</f>
        <v>38.799999999999997</v>
      </c>
      <c r="G594" s="32">
        <f>IF(ISERROR(VLOOKUP($B594&amp;$N594,'2 этап'!$A$13:$I$512,8,FALSE)),0,VLOOKUP($B594&amp;$N594,'2 этап'!$A$13:$I$512,8,FALSE))</f>
        <v>0</v>
      </c>
      <c r="H594" s="32">
        <f>IF(ISERROR(VLOOKUP($B594&amp;$N594,'3 этап'!$A$13:$I$512,8,FALSE)),0,VLOOKUP($B594&amp;$N594,'3 этап'!$A$13:$I$512,8,FALSE))</f>
        <v>0</v>
      </c>
      <c r="I594" s="32">
        <f>IF(ISERROR(VLOOKUP($B594&amp;$N594,'4 этап'!$A$13:$I$512,8,FALSE)),0,VLOOKUP($B594&amp;$N594,'4 этап'!$A$13:$I$512,8,FALSE))</f>
        <v>0.01</v>
      </c>
      <c r="J594" s="32">
        <f>IF(ISERROR(VLOOKUP($B594&amp;$N594,'5 этап'!$A$13:$I$512,8,FALSE)),0,VLOOKUP($B594&amp;$N594,'5 этап'!$A$13:$I$512,8,FALSE))</f>
        <v>94.4</v>
      </c>
      <c r="K594" s="32">
        <f>IF(ISERROR(VLOOKUP($B594&amp;$N594,'6 этап'!$A$13:$I$512,8,FALSE)),0,VLOOKUP($B594&amp;$N594,'6 этап'!$A$13:$I$512,8,FALSE))</f>
        <v>0</v>
      </c>
      <c r="L594" s="32">
        <f>IF(ISERROR(VLOOKUP($B594&amp;$N594,'7 этап'!$A$13:$I$466,8,FALSE)),0,VLOOKUP($B594&amp;$N594,'7 этап'!$A$13:$I$466,8,FALSE))</f>
        <v>0</v>
      </c>
      <c r="M594" s="12">
        <f>LARGE(F594:K594,1)+LARGE(F594:K594,2)+LARGE(F594:K594,3)+LARGE(F594:K594,4)+L594</f>
        <v>133.20999999999998</v>
      </c>
      <c r="N594" s="14" t="s">
        <v>972</v>
      </c>
    </row>
    <row r="595" spans="1:14" x14ac:dyDescent="0.3">
      <c r="A595" s="35">
        <v>83</v>
      </c>
      <c r="B595" s="4" t="s">
        <v>552</v>
      </c>
      <c r="C595" s="4" t="s">
        <v>33</v>
      </c>
      <c r="D595" s="4">
        <v>2009</v>
      </c>
      <c r="E595" s="8">
        <f>COUNTIF(F595:L595,"&gt;0")</f>
        <v>1</v>
      </c>
      <c r="F595" s="32">
        <f>IF(ISERROR(VLOOKUP($B595&amp;$N595,'1 этап'!$A$13:$I$512,8,FALSE)),0,VLOOKUP($B595&amp;$N595,'1 этап'!$A$13:$I$512,8,FALSE))</f>
        <v>120.5</v>
      </c>
      <c r="G595" s="32">
        <f>IF(ISERROR(VLOOKUP($B595&amp;$N595,'2 этап'!$A$13:$I$512,8,FALSE)),0,VLOOKUP($B595&amp;$N595,'2 этап'!$A$13:$I$512,8,FALSE))</f>
        <v>0</v>
      </c>
      <c r="H595" s="32">
        <f>IF(ISERROR(VLOOKUP($B595&amp;$N595,'3 этап'!$A$13:$I$512,8,FALSE)),0,VLOOKUP($B595&amp;$N595,'3 этап'!$A$13:$I$512,8,FALSE))</f>
        <v>0</v>
      </c>
      <c r="I595" s="32">
        <f>IF(ISERROR(VLOOKUP($B595&amp;$N595,'4 этап'!$A$13:$I$512,8,FALSE)),0,VLOOKUP($B595&amp;$N595,'4 этап'!$A$13:$I$512,8,FALSE))</f>
        <v>0</v>
      </c>
      <c r="J595" s="32">
        <f>IF(ISERROR(VLOOKUP($B595&amp;$N595,'5 этап'!$A$13:$I$512,8,FALSE)),0,VLOOKUP($B595&amp;$N595,'5 этап'!$A$13:$I$512,8,FALSE))</f>
        <v>0</v>
      </c>
      <c r="K595" s="32">
        <f>IF(ISERROR(VLOOKUP($B595&amp;$N595,'6 этап'!$A$13:$I$512,8,FALSE)),0,VLOOKUP($B595&amp;$N595,'6 этап'!$A$13:$I$512,8,FALSE))</f>
        <v>0</v>
      </c>
      <c r="L595" s="32">
        <f>IF(ISERROR(VLOOKUP($B595&amp;$N595,'7 этап'!$A$13:$I$466,8,FALSE)),0,VLOOKUP($B595&amp;$N595,'7 этап'!$A$13:$I$466,8,FALSE))</f>
        <v>0</v>
      </c>
      <c r="M595" s="12">
        <f>LARGE(F595:K595,1)+LARGE(F595:K595,2)+LARGE(F595:K595,3)+LARGE(F595:K595,4)+L595</f>
        <v>120.5</v>
      </c>
      <c r="N595" s="14" t="s">
        <v>972</v>
      </c>
    </row>
    <row r="596" spans="1:14" x14ac:dyDescent="0.3">
      <c r="A596" s="35">
        <v>84</v>
      </c>
      <c r="B596" s="4" t="s">
        <v>936</v>
      </c>
      <c r="C596" s="4" t="s">
        <v>821</v>
      </c>
      <c r="D596" s="4">
        <v>2008</v>
      </c>
      <c r="E596" s="8">
        <f>COUNTIF(F596:L596,"&gt;0")</f>
        <v>2</v>
      </c>
      <c r="F596" s="32">
        <f>IF(ISERROR(VLOOKUP($B596&amp;$N596,'1 этап'!$A$13:$I$512,8,FALSE)),0,VLOOKUP($B596&amp;$N596,'1 этап'!$A$13:$I$512,8,FALSE))</f>
        <v>0</v>
      </c>
      <c r="G596" s="32">
        <f>IF(ISERROR(VLOOKUP($B596&amp;$N596,'2 этап'!$A$13:$I$512,8,FALSE)),0,VLOOKUP($B596&amp;$N596,'2 этап'!$A$13:$I$512,8,FALSE))</f>
        <v>0</v>
      </c>
      <c r="H596" s="32">
        <f>IF(ISERROR(VLOOKUP($B596&amp;$N596,'3 этап'!$A$13:$I$512,8,FALSE)),0,VLOOKUP($B596&amp;$N596,'3 этап'!$A$13:$I$512,8,FALSE))</f>
        <v>0</v>
      </c>
      <c r="I596" s="32">
        <f>IF(ISERROR(VLOOKUP($B596&amp;$N596,'4 этап'!$A$13:$I$512,8,FALSE)),0,VLOOKUP($B596&amp;$N596,'4 этап'!$A$13:$I$512,8,FALSE))</f>
        <v>0</v>
      </c>
      <c r="J596" s="32">
        <f>IF(ISERROR(VLOOKUP($B596&amp;$N596,'5 этап'!$A$13:$I$512,8,FALSE)),0,VLOOKUP($B596&amp;$N596,'5 этап'!$A$13:$I$512,8,FALSE))</f>
        <v>1</v>
      </c>
      <c r="K596" s="32">
        <f>IF(ISERROR(VLOOKUP($B596&amp;$N596,'6 этап'!$A$13:$I$512,8,FALSE)),0,VLOOKUP($B596&amp;$N596,'6 этап'!$A$13:$I$512,8,FALSE))</f>
        <v>119.3</v>
      </c>
      <c r="L596" s="32">
        <f>IF(ISERROR(VLOOKUP($B596&amp;$N596,'7 этап'!$A$13:$I$466,8,FALSE)),0,VLOOKUP($B596&amp;$N596,'7 этап'!$A$13:$I$466,8,FALSE))</f>
        <v>0</v>
      </c>
      <c r="M596" s="12">
        <f>LARGE(F596:K596,1)+LARGE(F596:K596,2)+LARGE(F596:K596,3)+LARGE(F596:K596,4)+L596</f>
        <v>120.3</v>
      </c>
      <c r="N596" s="14" t="s">
        <v>972</v>
      </c>
    </row>
    <row r="597" spans="1:14" x14ac:dyDescent="0.3">
      <c r="A597" s="35">
        <v>85</v>
      </c>
      <c r="B597" s="4" t="s">
        <v>854</v>
      </c>
      <c r="C597" s="4" t="s">
        <v>35</v>
      </c>
      <c r="D597" s="4">
        <v>2009</v>
      </c>
      <c r="E597" s="8">
        <f>COUNTIF(F597:L597,"&gt;0")</f>
        <v>1</v>
      </c>
      <c r="F597" s="32">
        <f>IF(ISERROR(VLOOKUP($B597&amp;$N597,'1 этап'!$A$13:$I$512,8,FALSE)),0,VLOOKUP($B597&amp;$N597,'1 этап'!$A$13:$I$512,8,FALSE))</f>
        <v>0</v>
      </c>
      <c r="G597" s="32">
        <f>IF(ISERROR(VLOOKUP($B597&amp;$N597,'2 этап'!$A$13:$I$512,8,FALSE)),0,VLOOKUP($B597&amp;$N597,'2 этап'!$A$13:$I$512,8,FALSE))</f>
        <v>0</v>
      </c>
      <c r="H597" s="32">
        <f>IF(ISERROR(VLOOKUP($B597&amp;$N597,'3 этап'!$A$13:$I$512,8,FALSE)),0,VLOOKUP($B597&amp;$N597,'3 этап'!$A$13:$I$512,8,FALSE))</f>
        <v>0</v>
      </c>
      <c r="I597" s="32">
        <f>IF(ISERROR(VLOOKUP($B597&amp;$N597,'4 этап'!$A$13:$I$512,8,FALSE)),0,VLOOKUP($B597&amp;$N597,'4 этап'!$A$13:$I$512,8,FALSE))</f>
        <v>0</v>
      </c>
      <c r="J597" s="32">
        <f>IF(ISERROR(VLOOKUP($B597&amp;$N597,'5 этап'!$A$13:$I$512,8,FALSE)),0,VLOOKUP($B597&amp;$N597,'5 этап'!$A$13:$I$512,8,FALSE))</f>
        <v>120</v>
      </c>
      <c r="K597" s="32">
        <f>IF(ISERROR(VLOOKUP($B597&amp;$N597,'6 этап'!$A$13:$I$512,8,FALSE)),0,VLOOKUP($B597&amp;$N597,'6 этап'!$A$13:$I$512,8,FALSE))</f>
        <v>0</v>
      </c>
      <c r="L597" s="32">
        <f>IF(ISERROR(VLOOKUP($B597&amp;$N597,'7 этап'!$A$13:$I$466,8,FALSE)),0,VLOOKUP($B597&amp;$N597,'7 этап'!$A$13:$I$466,8,FALSE))</f>
        <v>0</v>
      </c>
      <c r="M597" s="12">
        <f>LARGE(F597:K597,1)+LARGE(F597:K597,2)+LARGE(F597:K597,3)+LARGE(F597:K597,4)+L597</f>
        <v>120</v>
      </c>
      <c r="N597" s="14" t="s">
        <v>972</v>
      </c>
    </row>
    <row r="598" spans="1:14" x14ac:dyDescent="0.3">
      <c r="A598" s="35">
        <v>86</v>
      </c>
      <c r="B598" s="4" t="s">
        <v>554</v>
      </c>
      <c r="C598" s="4" t="s">
        <v>48</v>
      </c>
      <c r="D598" s="4">
        <v>2010</v>
      </c>
      <c r="E598" s="8">
        <f>COUNTIF(F598:L598,"&gt;0")</f>
        <v>1</v>
      </c>
      <c r="F598" s="32">
        <f>IF(ISERROR(VLOOKUP($B598&amp;$N598,'1 этап'!$A$13:$I$512,8,FALSE)),0,VLOOKUP($B598&amp;$N598,'1 этап'!$A$13:$I$512,8,FALSE))</f>
        <v>107.8</v>
      </c>
      <c r="G598" s="32">
        <f>IF(ISERROR(VLOOKUP($B598&amp;$N598,'2 этап'!$A$13:$I$512,8,FALSE)),0,VLOOKUP($B598&amp;$N598,'2 этап'!$A$13:$I$512,8,FALSE))</f>
        <v>0</v>
      </c>
      <c r="H598" s="32">
        <f>IF(ISERROR(VLOOKUP($B598&amp;$N598,'3 этап'!$A$13:$I$512,8,FALSE)),0,VLOOKUP($B598&amp;$N598,'3 этап'!$A$13:$I$512,8,FALSE))</f>
        <v>0</v>
      </c>
      <c r="I598" s="32">
        <f>IF(ISERROR(VLOOKUP($B598&amp;$N598,'4 этап'!$A$13:$I$512,8,FALSE)),0,VLOOKUP($B598&amp;$N598,'4 этап'!$A$13:$I$512,8,FALSE))</f>
        <v>0</v>
      </c>
      <c r="J598" s="32">
        <f>IF(ISERROR(VLOOKUP($B598&amp;$N598,'5 этап'!$A$13:$I$512,8,FALSE)),0,VLOOKUP($B598&amp;$N598,'5 этап'!$A$13:$I$512,8,FALSE))</f>
        <v>0</v>
      </c>
      <c r="K598" s="32">
        <f>IF(ISERROR(VLOOKUP($B598&amp;$N598,'6 этап'!$A$13:$I$512,8,FALSE)),0,VLOOKUP($B598&amp;$N598,'6 этап'!$A$13:$I$512,8,FALSE))</f>
        <v>0</v>
      </c>
      <c r="L598" s="32">
        <f>IF(ISERROR(VLOOKUP($B598&amp;$N598,'7 этап'!$A$13:$I$466,8,FALSE)),0,VLOOKUP($B598&amp;$N598,'7 этап'!$A$13:$I$466,8,FALSE))</f>
        <v>0</v>
      </c>
      <c r="M598" s="12">
        <f>LARGE(F598:K598,1)+LARGE(F598:K598,2)+LARGE(F598:K598,3)+LARGE(F598:K598,4)+L598</f>
        <v>107.8</v>
      </c>
      <c r="N598" s="14" t="s">
        <v>972</v>
      </c>
    </row>
    <row r="599" spans="1:14" x14ac:dyDescent="0.3">
      <c r="A599" s="35">
        <v>87</v>
      </c>
      <c r="B599" s="4" t="s">
        <v>312</v>
      </c>
      <c r="C599" s="4" t="s">
        <v>48</v>
      </c>
      <c r="D599" s="4">
        <v>2009</v>
      </c>
      <c r="E599" s="8">
        <f>COUNTIF(F599:L599,"&gt;0")</f>
        <v>4</v>
      </c>
      <c r="F599" s="32">
        <f>IF(ISERROR(VLOOKUP($B599&amp;$N599,'1 этап'!$A$13:$I$512,8,FALSE)),0,VLOOKUP($B599&amp;$N599,'1 этап'!$A$13:$I$512,8,FALSE))</f>
        <v>0.01</v>
      </c>
      <c r="G599" s="32">
        <f>IF(ISERROR(VLOOKUP($B599&amp;$N599,'2 этап'!$A$13:$I$512,8,FALSE)),0,VLOOKUP($B599&amp;$N599,'2 этап'!$A$13:$I$512,8,FALSE))</f>
        <v>90.2</v>
      </c>
      <c r="H599" s="32">
        <f>IF(ISERROR(VLOOKUP($B599&amp;$N599,'3 этап'!$A$13:$I$512,8,FALSE)),0,VLOOKUP($B599&amp;$N599,'3 этап'!$A$13:$I$512,8,FALSE))</f>
        <v>15.4</v>
      </c>
      <c r="I599" s="32">
        <f>IF(ISERROR(VLOOKUP($B599&amp;$N599,'4 этап'!$A$13:$I$512,8,FALSE)),0,VLOOKUP($B599&amp;$N599,'4 этап'!$A$13:$I$512,8,FALSE))</f>
        <v>0</v>
      </c>
      <c r="J599" s="32">
        <f>IF(ISERROR(VLOOKUP($B599&amp;$N599,'5 этап'!$A$13:$I$512,8,FALSE)),0,VLOOKUP($B599&amp;$N599,'5 этап'!$A$13:$I$512,8,FALSE))</f>
        <v>0</v>
      </c>
      <c r="K599" s="32">
        <f>IF(ISERROR(VLOOKUP($B599&amp;$N599,'6 этап'!$A$13:$I$512,8,FALSE)),0,VLOOKUP($B599&amp;$N599,'6 этап'!$A$13:$I$512,8,FALSE))</f>
        <v>1</v>
      </c>
      <c r="L599" s="32">
        <f>IF(ISERROR(VLOOKUP($B599&amp;$N599,'7 этап'!$A$13:$I$466,8,FALSE)),0,VLOOKUP($B599&amp;$N599,'7 этап'!$A$13:$I$466,8,FALSE))</f>
        <v>0</v>
      </c>
      <c r="M599" s="12">
        <f>LARGE(F599:K599,1)+LARGE(F599:K599,2)+LARGE(F599:K599,3)+LARGE(F599:K599,4)+L599</f>
        <v>106.61000000000001</v>
      </c>
      <c r="N599" s="14" t="s">
        <v>972</v>
      </c>
    </row>
    <row r="600" spans="1:14" x14ac:dyDescent="0.3">
      <c r="A600" s="35">
        <v>88</v>
      </c>
      <c r="B600" s="4" t="s">
        <v>942</v>
      </c>
      <c r="C600" s="4" t="s">
        <v>58</v>
      </c>
      <c r="D600" s="4">
        <v>2008</v>
      </c>
      <c r="E600" s="8">
        <f>COUNTIF(F600:L600,"&gt;0")</f>
        <v>2</v>
      </c>
      <c r="F600" s="32">
        <f>IF(ISERROR(VLOOKUP($B600&amp;$N600,'1 этап'!$A$13:$I$512,8,FALSE)),0,VLOOKUP($B600&amp;$N600,'1 этап'!$A$13:$I$512,8,FALSE))</f>
        <v>0</v>
      </c>
      <c r="G600" s="32">
        <f>IF(ISERROR(VLOOKUP($B600&amp;$N600,'2 этап'!$A$13:$I$512,8,FALSE)),0,VLOOKUP($B600&amp;$N600,'2 этап'!$A$13:$I$512,8,FALSE))</f>
        <v>0</v>
      </c>
      <c r="H600" s="32">
        <f>IF(ISERROR(VLOOKUP($B600&amp;$N600,'3 этап'!$A$13:$I$512,8,FALSE)),0,VLOOKUP($B600&amp;$N600,'3 этап'!$A$13:$I$512,8,FALSE))</f>
        <v>0</v>
      </c>
      <c r="I600" s="32">
        <f>IF(ISERROR(VLOOKUP($B600&amp;$N600,'4 этап'!$A$13:$I$512,8,FALSE)),0,VLOOKUP($B600&amp;$N600,'4 этап'!$A$13:$I$512,8,FALSE))</f>
        <v>0</v>
      </c>
      <c r="J600" s="32">
        <f>IF(ISERROR(VLOOKUP($B600&amp;$N600,'5 этап'!$A$13:$I$512,8,FALSE)),0,VLOOKUP($B600&amp;$N600,'5 этап'!$A$13:$I$512,8,FALSE))</f>
        <v>0</v>
      </c>
      <c r="K600" s="32">
        <f>IF(ISERROR(VLOOKUP($B600&amp;$N600,'6 этап'!$A$13:$I$512,8,FALSE)),0,VLOOKUP($B600&amp;$N600,'6 этап'!$A$13:$I$512,8,FALSE))</f>
        <v>0.01</v>
      </c>
      <c r="L600" s="32">
        <f>IF(ISERROR(VLOOKUP($B600&amp;$N600,'7 этап'!$A$13:$I$466,8,FALSE)),0,VLOOKUP($B600&amp;$N600,'7 этап'!$A$13:$I$466,8,FALSE))</f>
        <v>101.1</v>
      </c>
      <c r="M600" s="12">
        <f>LARGE(F600:K600,1)+LARGE(F600:K600,2)+LARGE(F600:K600,3)+LARGE(F600:K600,4)+L600</f>
        <v>101.11</v>
      </c>
      <c r="N600" s="14" t="s">
        <v>972</v>
      </c>
    </row>
    <row r="601" spans="1:14" x14ac:dyDescent="0.3">
      <c r="A601" s="35">
        <v>89</v>
      </c>
      <c r="B601" s="4" t="s">
        <v>856</v>
      </c>
      <c r="C601" s="4" t="s">
        <v>149</v>
      </c>
      <c r="D601" s="4">
        <v>2007</v>
      </c>
      <c r="E601" s="8">
        <f>COUNTIF(F601:L601,"&gt;0")</f>
        <v>1</v>
      </c>
      <c r="F601" s="32">
        <f>IF(ISERROR(VLOOKUP($B601&amp;$N601,'1 этап'!$A$13:$I$512,8,FALSE)),0,VLOOKUP($B601&amp;$N601,'1 этап'!$A$13:$I$512,8,FALSE))</f>
        <v>0</v>
      </c>
      <c r="G601" s="32">
        <f>IF(ISERROR(VLOOKUP($B601&amp;$N601,'2 этап'!$A$13:$I$512,8,FALSE)),0,VLOOKUP($B601&amp;$N601,'2 этап'!$A$13:$I$512,8,FALSE))</f>
        <v>0</v>
      </c>
      <c r="H601" s="32">
        <f>IF(ISERROR(VLOOKUP($B601&amp;$N601,'3 этап'!$A$13:$I$512,8,FALSE)),0,VLOOKUP($B601&amp;$N601,'3 этап'!$A$13:$I$512,8,FALSE))</f>
        <v>0</v>
      </c>
      <c r="I601" s="32">
        <f>IF(ISERROR(VLOOKUP($B601&amp;$N601,'4 этап'!$A$13:$I$512,8,FALSE)),0,VLOOKUP($B601&amp;$N601,'4 этап'!$A$13:$I$512,8,FALSE))</f>
        <v>0</v>
      </c>
      <c r="J601" s="32">
        <f>IF(ISERROR(VLOOKUP($B601&amp;$N601,'5 этап'!$A$13:$I$512,8,FALSE)),0,VLOOKUP($B601&amp;$N601,'5 этап'!$A$13:$I$512,8,FALSE))</f>
        <v>96.5</v>
      </c>
      <c r="K601" s="32">
        <f>IF(ISERROR(VLOOKUP($B601&amp;$N601,'6 этап'!$A$13:$I$512,8,FALSE)),0,VLOOKUP($B601&amp;$N601,'6 этап'!$A$13:$I$512,8,FALSE))</f>
        <v>0</v>
      </c>
      <c r="L601" s="32">
        <f>IF(ISERROR(VLOOKUP($B601&amp;$N601,'7 этап'!$A$13:$I$466,8,FALSE)),0,VLOOKUP($B601&amp;$N601,'7 этап'!$A$13:$I$466,8,FALSE))</f>
        <v>0</v>
      </c>
      <c r="M601" s="12">
        <f>LARGE(F601:K601,1)+LARGE(F601:K601,2)+LARGE(F601:K601,3)+LARGE(F601:K601,4)+L601</f>
        <v>96.5</v>
      </c>
      <c r="N601" s="14" t="s">
        <v>972</v>
      </c>
    </row>
    <row r="602" spans="1:14" x14ac:dyDescent="0.3">
      <c r="A602" s="35">
        <v>90</v>
      </c>
      <c r="B602" s="4" t="s">
        <v>857</v>
      </c>
      <c r="C602" s="4" t="s">
        <v>48</v>
      </c>
      <c r="D602" s="4">
        <v>2009</v>
      </c>
      <c r="E602" s="8">
        <f>COUNTIF(F602:L602,"&gt;0")</f>
        <v>1</v>
      </c>
      <c r="F602" s="32">
        <f>IF(ISERROR(VLOOKUP($B602&amp;$N602,'1 этап'!$A$13:$I$512,8,FALSE)),0,VLOOKUP($B602&amp;$N602,'1 этап'!$A$13:$I$512,8,FALSE))</f>
        <v>0</v>
      </c>
      <c r="G602" s="32">
        <f>IF(ISERROR(VLOOKUP($B602&amp;$N602,'2 этап'!$A$13:$I$512,8,FALSE)),0,VLOOKUP($B602&amp;$N602,'2 этап'!$A$13:$I$512,8,FALSE))</f>
        <v>0</v>
      </c>
      <c r="H602" s="32">
        <f>IF(ISERROR(VLOOKUP($B602&amp;$N602,'3 этап'!$A$13:$I$512,8,FALSE)),0,VLOOKUP($B602&amp;$N602,'3 этап'!$A$13:$I$512,8,FALSE))</f>
        <v>0</v>
      </c>
      <c r="I602" s="32">
        <f>IF(ISERROR(VLOOKUP($B602&amp;$N602,'4 этап'!$A$13:$I$512,8,FALSE)),0,VLOOKUP($B602&amp;$N602,'4 этап'!$A$13:$I$512,8,FALSE))</f>
        <v>0</v>
      </c>
      <c r="J602" s="32">
        <f>IF(ISERROR(VLOOKUP($B602&amp;$N602,'5 этап'!$A$13:$I$512,8,FALSE)),0,VLOOKUP($B602&amp;$N602,'5 этап'!$A$13:$I$512,8,FALSE))</f>
        <v>93.2</v>
      </c>
      <c r="K602" s="32">
        <f>IF(ISERROR(VLOOKUP($B602&amp;$N602,'6 этап'!$A$13:$I$512,8,FALSE)),0,VLOOKUP($B602&amp;$N602,'6 этап'!$A$13:$I$512,8,FALSE))</f>
        <v>0</v>
      </c>
      <c r="L602" s="32">
        <f>IF(ISERROR(VLOOKUP($B602&amp;$N602,'7 этап'!$A$13:$I$466,8,FALSE)),0,VLOOKUP($B602&amp;$N602,'7 этап'!$A$13:$I$466,8,FALSE))</f>
        <v>0</v>
      </c>
      <c r="M602" s="12">
        <f>LARGE(F602:K602,1)+LARGE(F602:K602,2)+LARGE(F602:K602,3)+LARGE(F602:K602,4)+L602</f>
        <v>93.2</v>
      </c>
      <c r="N602" s="14" t="s">
        <v>972</v>
      </c>
    </row>
    <row r="603" spans="1:14" x14ac:dyDescent="0.3">
      <c r="A603" s="35">
        <v>91</v>
      </c>
      <c r="B603" s="4" t="s">
        <v>760</v>
      </c>
      <c r="C603" s="4" t="s">
        <v>44</v>
      </c>
      <c r="D603" s="4">
        <v>2009</v>
      </c>
      <c r="E603" s="8">
        <f>COUNTIF(F603:L603,"&gt;0")</f>
        <v>1</v>
      </c>
      <c r="F603" s="32">
        <f>IF(ISERROR(VLOOKUP($B603&amp;$N603,'1 этап'!$A$13:$I$512,8,FALSE)),0,VLOOKUP($B603&amp;$N603,'1 этап'!$A$13:$I$512,8,FALSE))</f>
        <v>0</v>
      </c>
      <c r="G603" s="32">
        <f>IF(ISERROR(VLOOKUP($B603&amp;$N603,'2 этап'!$A$13:$I$512,8,FALSE)),0,VLOOKUP($B603&amp;$N603,'2 этап'!$A$13:$I$512,8,FALSE))</f>
        <v>0</v>
      </c>
      <c r="H603" s="32">
        <f>IF(ISERROR(VLOOKUP($B603&amp;$N603,'3 этап'!$A$13:$I$512,8,FALSE)),0,VLOOKUP($B603&amp;$N603,'3 этап'!$A$13:$I$512,8,FALSE))</f>
        <v>0</v>
      </c>
      <c r="I603" s="32">
        <f>IF(ISERROR(VLOOKUP($B603&amp;$N603,'4 этап'!$A$13:$I$512,8,FALSE)),0,VLOOKUP($B603&amp;$N603,'4 этап'!$A$13:$I$512,8,FALSE))</f>
        <v>75.7</v>
      </c>
      <c r="J603" s="32">
        <f>IF(ISERROR(VLOOKUP($B603&amp;$N603,'5 этап'!$A$13:$I$512,8,FALSE)),0,VLOOKUP($B603&amp;$N603,'5 этап'!$A$13:$I$512,8,FALSE))</f>
        <v>0</v>
      </c>
      <c r="K603" s="32">
        <f>IF(ISERROR(VLOOKUP($B603&amp;$N603,'6 этап'!$A$13:$I$512,8,FALSE)),0,VLOOKUP($B603&amp;$N603,'6 этап'!$A$13:$I$512,8,FALSE))</f>
        <v>0</v>
      </c>
      <c r="L603" s="32">
        <f>IF(ISERROR(VLOOKUP($B603&amp;$N603,'7 этап'!$A$13:$I$466,8,FALSE)),0,VLOOKUP($B603&amp;$N603,'7 этап'!$A$13:$I$466,8,FALSE))</f>
        <v>0</v>
      </c>
      <c r="M603" s="12">
        <f>LARGE(F603:K603,1)+LARGE(F603:K603,2)+LARGE(F603:K603,3)+LARGE(F603:K603,4)+L603</f>
        <v>75.7</v>
      </c>
      <c r="N603" s="14" t="s">
        <v>972</v>
      </c>
    </row>
    <row r="604" spans="1:14" x14ac:dyDescent="0.3">
      <c r="A604" s="35">
        <v>92</v>
      </c>
      <c r="B604" s="4" t="s">
        <v>245</v>
      </c>
      <c r="C604" s="4" t="s">
        <v>48</v>
      </c>
      <c r="D604" s="4">
        <v>2010</v>
      </c>
      <c r="E604" s="8">
        <f>COUNTIF(F604:L604,"&gt;0")</f>
        <v>1</v>
      </c>
      <c r="F604" s="32">
        <f>IF(ISERROR(VLOOKUP($B604&amp;$N604,'1 этап'!$A$13:$I$512,8,FALSE)),0,VLOOKUP($B604&amp;$N604,'1 этап'!$A$13:$I$512,8,FALSE))</f>
        <v>0</v>
      </c>
      <c r="G604" s="32">
        <f>IF(ISERROR(VLOOKUP($B604&amp;$N604,'2 этап'!$A$13:$I$512,8,FALSE)),0,VLOOKUP($B604&amp;$N604,'2 этап'!$A$13:$I$512,8,FALSE))</f>
        <v>0</v>
      </c>
      <c r="H604" s="32">
        <f>IF(ISERROR(VLOOKUP($B604&amp;$N604,'3 этап'!$A$13:$I$512,8,FALSE)),0,VLOOKUP($B604&amp;$N604,'3 этап'!$A$13:$I$512,8,FALSE))</f>
        <v>0</v>
      </c>
      <c r="I604" s="32">
        <f>IF(ISERROR(VLOOKUP($B604&amp;$N604,'4 этап'!$A$13:$I$512,8,FALSE)),0,VLOOKUP($B604&amp;$N604,'4 этап'!$A$13:$I$512,8,FALSE))</f>
        <v>0</v>
      </c>
      <c r="J604" s="32">
        <f>IF(ISERROR(VLOOKUP($B604&amp;$N604,'5 этап'!$A$13:$I$512,8,FALSE)),0,VLOOKUP($B604&amp;$N604,'5 этап'!$A$13:$I$512,8,FALSE))</f>
        <v>73</v>
      </c>
      <c r="K604" s="32">
        <f>IF(ISERROR(VLOOKUP($B604&amp;$N604,'6 этап'!$A$13:$I$512,8,FALSE)),0,VLOOKUP($B604&amp;$N604,'6 этап'!$A$13:$I$512,8,FALSE))</f>
        <v>0</v>
      </c>
      <c r="L604" s="32">
        <f>IF(ISERROR(VLOOKUP($B604&amp;$N604,'7 этап'!$A$13:$I$466,8,FALSE)),0,VLOOKUP($B604&amp;$N604,'7 этап'!$A$13:$I$466,8,FALSE))</f>
        <v>0</v>
      </c>
      <c r="M604" s="12">
        <f>LARGE(F604:K604,1)+LARGE(F604:K604,2)+LARGE(F604:K604,3)+LARGE(F604:K604,4)+L604</f>
        <v>73</v>
      </c>
      <c r="N604" s="14" t="s">
        <v>972</v>
      </c>
    </row>
    <row r="605" spans="1:14" x14ac:dyDescent="0.3">
      <c r="A605" s="35">
        <v>93</v>
      </c>
      <c r="B605" s="4" t="s">
        <v>313</v>
      </c>
      <c r="C605" s="4" t="s">
        <v>39</v>
      </c>
      <c r="D605" s="4">
        <v>2009</v>
      </c>
      <c r="E605" s="8">
        <f>COUNTIF(F605:L605,"&gt;0")</f>
        <v>2</v>
      </c>
      <c r="F605" s="32">
        <f>IF(ISERROR(VLOOKUP($B605&amp;$N605,'1 этап'!$A$13:$I$512,8,FALSE)),0,VLOOKUP($B605&amp;$N605,'1 этап'!$A$13:$I$512,8,FALSE))</f>
        <v>0.01</v>
      </c>
      <c r="G605" s="32">
        <f>IF(ISERROR(VLOOKUP($B605&amp;$N605,'2 этап'!$A$13:$I$512,8,FALSE)),0,VLOOKUP($B605&amp;$N605,'2 этап'!$A$13:$I$512,8,FALSE))</f>
        <v>66.900000000000006</v>
      </c>
      <c r="H605" s="32">
        <f>IF(ISERROR(VLOOKUP($B605&amp;$N605,'3 этап'!$A$13:$I$512,8,FALSE)),0,VLOOKUP($B605&amp;$N605,'3 этап'!$A$13:$I$512,8,FALSE))</f>
        <v>0</v>
      </c>
      <c r="I605" s="32">
        <f>IF(ISERROR(VLOOKUP($B605&amp;$N605,'4 этап'!$A$13:$I$512,8,FALSE)),0,VLOOKUP($B605&amp;$N605,'4 этап'!$A$13:$I$512,8,FALSE))</f>
        <v>0</v>
      </c>
      <c r="J605" s="32">
        <f>IF(ISERROR(VLOOKUP($B605&amp;$N605,'5 этап'!$A$13:$I$512,8,FALSE)),0,VLOOKUP($B605&amp;$N605,'5 этап'!$A$13:$I$512,8,FALSE))</f>
        <v>0</v>
      </c>
      <c r="K605" s="32">
        <f>IF(ISERROR(VLOOKUP($B605&amp;$N605,'6 этап'!$A$13:$I$512,8,FALSE)),0,VLOOKUP($B605&amp;$N605,'6 этап'!$A$13:$I$512,8,FALSE))</f>
        <v>0</v>
      </c>
      <c r="L605" s="32">
        <f>IF(ISERROR(VLOOKUP($B605&amp;$N605,'7 этап'!$A$13:$I$466,8,FALSE)),0,VLOOKUP($B605&amp;$N605,'7 этап'!$A$13:$I$466,8,FALSE))</f>
        <v>0</v>
      </c>
      <c r="M605" s="12">
        <f>LARGE(F605:K605,1)+LARGE(F605:K605,2)+LARGE(F605:K605,3)+LARGE(F605:K605,4)+L605</f>
        <v>66.910000000000011</v>
      </c>
      <c r="N605" s="14" t="s">
        <v>972</v>
      </c>
    </row>
    <row r="606" spans="1:14" x14ac:dyDescent="0.3">
      <c r="A606" s="35">
        <v>94</v>
      </c>
      <c r="B606" s="4" t="s">
        <v>316</v>
      </c>
      <c r="C606" s="4" t="s">
        <v>48</v>
      </c>
      <c r="D606" s="4">
        <v>2009</v>
      </c>
      <c r="E606" s="8">
        <f>COUNTIF(F606:L606,"&gt;0")</f>
        <v>5</v>
      </c>
      <c r="F606" s="32">
        <f>IF(ISERROR(VLOOKUP($B606&amp;$N606,'1 этап'!$A$13:$I$512,8,FALSE)),0,VLOOKUP($B606&amp;$N606,'1 этап'!$A$13:$I$512,8,FALSE))</f>
        <v>1</v>
      </c>
      <c r="G606" s="32">
        <f>IF(ISERROR(VLOOKUP($B606&amp;$N606,'2 этап'!$A$13:$I$512,8,FALSE)),0,VLOOKUP($B606&amp;$N606,'2 этап'!$A$13:$I$512,8,FALSE))</f>
        <v>1</v>
      </c>
      <c r="H606" s="32">
        <f>IF(ISERROR(VLOOKUP($B606&amp;$N606,'3 этап'!$A$13:$I$512,8,FALSE)),0,VLOOKUP($B606&amp;$N606,'3 этап'!$A$13:$I$512,8,FALSE))</f>
        <v>55.6</v>
      </c>
      <c r="I606" s="32">
        <f>IF(ISERROR(VLOOKUP($B606&amp;$N606,'4 этап'!$A$13:$I$512,8,FALSE)),0,VLOOKUP($B606&amp;$N606,'4 этап'!$A$13:$I$512,8,FALSE))</f>
        <v>4.8</v>
      </c>
      <c r="J606" s="32">
        <f>IF(ISERROR(VLOOKUP($B606&amp;$N606,'5 этап'!$A$13:$I$512,8,FALSE)),0,VLOOKUP($B606&amp;$N606,'5 этап'!$A$13:$I$512,8,FALSE))</f>
        <v>0.01</v>
      </c>
      <c r="K606" s="32">
        <f>IF(ISERROR(VLOOKUP($B606&amp;$N606,'6 этап'!$A$13:$I$512,8,FALSE)),0,VLOOKUP($B606&amp;$N606,'6 этап'!$A$13:$I$512,8,FALSE))</f>
        <v>0</v>
      </c>
      <c r="L606" s="32">
        <f>IF(ISERROR(VLOOKUP($B606&amp;$N606,'7 этап'!$A$13:$I$466,8,FALSE)),0,VLOOKUP($B606&amp;$N606,'7 этап'!$A$13:$I$466,8,FALSE))</f>
        <v>0</v>
      </c>
      <c r="M606" s="12">
        <f>LARGE(F606:K606,1)+LARGE(F606:K606,2)+LARGE(F606:K606,3)+LARGE(F606:K606,4)+L606</f>
        <v>62.4</v>
      </c>
      <c r="N606" s="14" t="s">
        <v>972</v>
      </c>
    </row>
    <row r="607" spans="1:14" x14ac:dyDescent="0.3">
      <c r="A607" s="35">
        <v>95</v>
      </c>
      <c r="B607" s="4" t="s">
        <v>315</v>
      </c>
      <c r="C607" s="4" t="s">
        <v>33</v>
      </c>
      <c r="D607" s="4">
        <v>2009</v>
      </c>
      <c r="E607" s="8">
        <f>COUNTIF(F607:L607,"&gt;0")</f>
        <v>3</v>
      </c>
      <c r="F607" s="32">
        <f>IF(ISERROR(VLOOKUP($B607&amp;$N607,'1 этап'!$A$13:$I$512,8,FALSE)),0,VLOOKUP($B607&amp;$N607,'1 этап'!$A$13:$I$512,8,FALSE))</f>
        <v>0</v>
      </c>
      <c r="G607" s="32">
        <f>IF(ISERROR(VLOOKUP($B607&amp;$N607,'2 этап'!$A$13:$I$512,8,FALSE)),0,VLOOKUP($B607&amp;$N607,'2 этап'!$A$13:$I$512,8,FALSE))</f>
        <v>46.6</v>
      </c>
      <c r="H607" s="32">
        <f>IF(ISERROR(VLOOKUP($B607&amp;$N607,'3 этап'!$A$13:$I$512,8,FALSE)),0,VLOOKUP($B607&amp;$N607,'3 этап'!$A$13:$I$512,8,FALSE))</f>
        <v>1</v>
      </c>
      <c r="I607" s="32">
        <f>IF(ISERROR(VLOOKUP($B607&amp;$N607,'4 этап'!$A$13:$I$512,8,FALSE)),0,VLOOKUP($B607&amp;$N607,'4 этап'!$A$13:$I$512,8,FALSE))</f>
        <v>4.9000000000000004</v>
      </c>
      <c r="J607" s="32">
        <f>IF(ISERROR(VLOOKUP($B607&amp;$N607,'5 этап'!$A$13:$I$512,8,FALSE)),0,VLOOKUP($B607&amp;$N607,'5 этап'!$A$13:$I$512,8,FALSE))</f>
        <v>0</v>
      </c>
      <c r="K607" s="32">
        <f>IF(ISERROR(VLOOKUP($B607&amp;$N607,'6 этап'!$A$13:$I$512,8,FALSE)),0,VLOOKUP($B607&amp;$N607,'6 этап'!$A$13:$I$512,8,FALSE))</f>
        <v>0</v>
      </c>
      <c r="L607" s="32">
        <f>IF(ISERROR(VLOOKUP($B607&amp;$N607,'7 этап'!$A$13:$I$466,8,FALSE)),0,VLOOKUP($B607&amp;$N607,'7 этап'!$A$13:$I$466,8,FALSE))</f>
        <v>0</v>
      </c>
      <c r="M607" s="12">
        <f>LARGE(F607:K607,1)+LARGE(F607:K607,2)+LARGE(F607:K607,3)+LARGE(F607:K607,4)+L607</f>
        <v>52.5</v>
      </c>
      <c r="N607" s="14" t="s">
        <v>972</v>
      </c>
    </row>
    <row r="608" spans="1:14" x14ac:dyDescent="0.3">
      <c r="A608" s="35">
        <v>96</v>
      </c>
      <c r="B608" s="4" t="s">
        <v>314</v>
      </c>
      <c r="C608" s="4" t="s">
        <v>39</v>
      </c>
      <c r="D608" s="4">
        <v>2009</v>
      </c>
      <c r="E608" s="8">
        <f>COUNTIF(F608:L608,"&gt;0")</f>
        <v>3</v>
      </c>
      <c r="F608" s="32">
        <f>IF(ISERROR(VLOOKUP($B608&amp;$N608,'1 этап'!$A$13:$I$512,8,FALSE)),0,VLOOKUP($B608&amp;$N608,'1 этап'!$A$13:$I$512,8,FALSE))</f>
        <v>1</v>
      </c>
      <c r="G608" s="32">
        <f>IF(ISERROR(VLOOKUP($B608&amp;$N608,'2 этап'!$A$13:$I$512,8,FALSE)),0,VLOOKUP($B608&amp;$N608,'2 этап'!$A$13:$I$512,8,FALSE))</f>
        <v>49</v>
      </c>
      <c r="H608" s="32">
        <f>IF(ISERROR(VLOOKUP($B608&amp;$N608,'3 этап'!$A$13:$I$512,8,FALSE)),0,VLOOKUP($B608&amp;$N608,'3 этап'!$A$13:$I$512,8,FALSE))</f>
        <v>0</v>
      </c>
      <c r="I608" s="32">
        <f>IF(ISERROR(VLOOKUP($B608&amp;$N608,'4 этап'!$A$13:$I$512,8,FALSE)),0,VLOOKUP($B608&amp;$N608,'4 этап'!$A$13:$I$512,8,FALSE))</f>
        <v>1</v>
      </c>
      <c r="J608" s="32">
        <f>IF(ISERROR(VLOOKUP($B608&amp;$N608,'5 этап'!$A$13:$I$512,8,FALSE)),0,VLOOKUP($B608&amp;$N608,'5 этап'!$A$13:$I$512,8,FALSE))</f>
        <v>0</v>
      </c>
      <c r="K608" s="32">
        <f>IF(ISERROR(VLOOKUP($B608&amp;$N608,'6 этап'!$A$13:$I$512,8,FALSE)),0,VLOOKUP($B608&amp;$N608,'6 этап'!$A$13:$I$512,8,FALSE))</f>
        <v>0</v>
      </c>
      <c r="L608" s="32">
        <f>IF(ISERROR(VLOOKUP($B608&amp;$N608,'7 этап'!$A$13:$I$466,8,FALSE)),0,VLOOKUP($B608&amp;$N608,'7 этап'!$A$13:$I$466,8,FALSE))</f>
        <v>0</v>
      </c>
      <c r="M608" s="12">
        <f>LARGE(F608:K608,1)+LARGE(F608:K608,2)+LARGE(F608:K608,3)+LARGE(F608:K608,4)+L608</f>
        <v>51</v>
      </c>
      <c r="N608" s="14" t="s">
        <v>972</v>
      </c>
    </row>
    <row r="609" spans="1:14" x14ac:dyDescent="0.3">
      <c r="A609" s="35">
        <v>97</v>
      </c>
      <c r="B609" s="4" t="s">
        <v>566</v>
      </c>
      <c r="C609" s="4" t="s">
        <v>37</v>
      </c>
      <c r="D609" s="4">
        <v>2009</v>
      </c>
      <c r="E609" s="8">
        <f>COUNTIF(F609:L609,"&gt;0")</f>
        <v>3</v>
      </c>
      <c r="F609" s="32">
        <f>IF(ISERROR(VLOOKUP($B609&amp;$N609,'1 этап'!$A$13:$I$512,8,FALSE)),0,VLOOKUP($B609&amp;$N609,'1 этап'!$A$13:$I$512,8,FALSE))</f>
        <v>0.01</v>
      </c>
      <c r="G609" s="32">
        <f>IF(ISERROR(VLOOKUP($B609&amp;$N609,'2 этап'!$A$13:$I$512,8,FALSE)),0,VLOOKUP($B609&amp;$N609,'2 этап'!$A$13:$I$512,8,FALSE))</f>
        <v>0</v>
      </c>
      <c r="H609" s="32">
        <f>IF(ISERROR(VLOOKUP($B609&amp;$N609,'3 этап'!$A$13:$I$512,8,FALSE)),0,VLOOKUP($B609&amp;$N609,'3 этап'!$A$13:$I$512,8,FALSE))</f>
        <v>1</v>
      </c>
      <c r="I609" s="32">
        <f>IF(ISERROR(VLOOKUP($B609&amp;$N609,'4 этап'!$A$13:$I$512,8,FALSE)),0,VLOOKUP($B609&amp;$N609,'4 этап'!$A$13:$I$512,8,FALSE))</f>
        <v>0</v>
      </c>
      <c r="J609" s="32">
        <f>IF(ISERROR(VLOOKUP($B609&amp;$N609,'5 этап'!$A$13:$I$512,8,FALSE)),0,VLOOKUP($B609&amp;$N609,'5 этап'!$A$13:$I$512,8,FALSE))</f>
        <v>27.5</v>
      </c>
      <c r="K609" s="32">
        <f>IF(ISERROR(VLOOKUP($B609&amp;$N609,'6 этап'!$A$13:$I$512,8,FALSE)),0,VLOOKUP($B609&amp;$N609,'6 этап'!$A$13:$I$512,8,FALSE))</f>
        <v>0</v>
      </c>
      <c r="L609" s="32">
        <f>IF(ISERROR(VLOOKUP($B609&amp;$N609,'7 этап'!$A$13:$I$466,8,FALSE)),0,VLOOKUP($B609&amp;$N609,'7 этап'!$A$13:$I$466,8,FALSE))</f>
        <v>0</v>
      </c>
      <c r="M609" s="12">
        <f>LARGE(F609:K609,1)+LARGE(F609:K609,2)+LARGE(F609:K609,3)+LARGE(F609:K609,4)+L609</f>
        <v>28.51</v>
      </c>
      <c r="N609" s="14" t="s">
        <v>972</v>
      </c>
    </row>
    <row r="610" spans="1:14" x14ac:dyDescent="0.3">
      <c r="A610" s="35">
        <v>98</v>
      </c>
      <c r="B610" s="4" t="s">
        <v>696</v>
      </c>
      <c r="C610" s="4" t="s">
        <v>37</v>
      </c>
      <c r="D610" s="4">
        <v>2007</v>
      </c>
      <c r="E610" s="8">
        <f>COUNTIF(F610:L610,"&gt;0")</f>
        <v>1</v>
      </c>
      <c r="F610" s="32">
        <f>IF(ISERROR(VLOOKUP($B610&amp;$N610,'1 этап'!$A$13:$I$512,8,FALSE)),0,VLOOKUP($B610&amp;$N610,'1 этап'!$A$13:$I$512,8,FALSE))</f>
        <v>0</v>
      </c>
      <c r="G610" s="32">
        <f>IF(ISERROR(VLOOKUP($B610&amp;$N610,'2 этап'!$A$13:$I$512,8,FALSE)),0,VLOOKUP($B610&amp;$N610,'2 этап'!$A$13:$I$512,8,FALSE))</f>
        <v>0</v>
      </c>
      <c r="H610" s="32">
        <f>IF(ISERROR(VLOOKUP($B610&amp;$N610,'3 этап'!$A$13:$I$512,8,FALSE)),0,VLOOKUP($B610&amp;$N610,'3 этап'!$A$13:$I$512,8,FALSE))</f>
        <v>27.7</v>
      </c>
      <c r="I610" s="32">
        <f>IF(ISERROR(VLOOKUP($B610&amp;$N610,'4 этап'!$A$13:$I$512,8,FALSE)),0,VLOOKUP($B610&amp;$N610,'4 этап'!$A$13:$I$512,8,FALSE))</f>
        <v>0</v>
      </c>
      <c r="J610" s="32">
        <f>IF(ISERROR(VLOOKUP($B610&amp;$N610,'5 этап'!$A$13:$I$512,8,FALSE)),0,VLOOKUP($B610&amp;$N610,'5 этап'!$A$13:$I$512,8,FALSE))</f>
        <v>0</v>
      </c>
      <c r="K610" s="32">
        <f>IF(ISERROR(VLOOKUP($B610&amp;$N610,'6 этап'!$A$13:$I$512,8,FALSE)),0,VLOOKUP($B610&amp;$N610,'6 этап'!$A$13:$I$512,8,FALSE))</f>
        <v>0</v>
      </c>
      <c r="L610" s="32">
        <f>IF(ISERROR(VLOOKUP($B610&amp;$N610,'7 этап'!$A$13:$I$466,8,FALSE)),0,VLOOKUP($B610&amp;$N610,'7 этап'!$A$13:$I$466,8,FALSE))</f>
        <v>0</v>
      </c>
      <c r="M610" s="12">
        <f>LARGE(F610:K610,1)+LARGE(F610:K610,2)+LARGE(F610:K610,3)+LARGE(F610:K610,4)+L610</f>
        <v>27.7</v>
      </c>
      <c r="N610" s="14" t="s">
        <v>972</v>
      </c>
    </row>
    <row r="611" spans="1:14" x14ac:dyDescent="0.3">
      <c r="A611" s="35">
        <v>99</v>
      </c>
      <c r="B611" s="4" t="s">
        <v>938</v>
      </c>
      <c r="C611" s="4" t="s">
        <v>821</v>
      </c>
      <c r="D611" s="4">
        <v>2009</v>
      </c>
      <c r="E611" s="8">
        <f>COUNTIF(F611:L611,"&gt;0")</f>
        <v>1</v>
      </c>
      <c r="F611" s="32">
        <f>IF(ISERROR(VLOOKUP($B611&amp;$N611,'1 этап'!$A$13:$I$512,8,FALSE)),0,VLOOKUP($B611&amp;$N611,'1 этап'!$A$13:$I$512,8,FALSE))</f>
        <v>0</v>
      </c>
      <c r="G611" s="32">
        <f>IF(ISERROR(VLOOKUP($B611&amp;$N611,'2 этап'!$A$13:$I$512,8,FALSE)),0,VLOOKUP($B611&amp;$N611,'2 этап'!$A$13:$I$512,8,FALSE))</f>
        <v>0</v>
      </c>
      <c r="H611" s="32">
        <f>IF(ISERROR(VLOOKUP($B611&amp;$N611,'3 этап'!$A$13:$I$512,8,FALSE)),0,VLOOKUP($B611&amp;$N611,'3 этап'!$A$13:$I$512,8,FALSE))</f>
        <v>0</v>
      </c>
      <c r="I611" s="32">
        <f>IF(ISERROR(VLOOKUP($B611&amp;$N611,'4 этап'!$A$13:$I$512,8,FALSE)),0,VLOOKUP($B611&amp;$N611,'4 этап'!$A$13:$I$512,8,FALSE))</f>
        <v>0</v>
      </c>
      <c r="J611" s="32">
        <f>IF(ISERROR(VLOOKUP($B611&amp;$N611,'5 этап'!$A$13:$I$512,8,FALSE)),0,VLOOKUP($B611&amp;$N611,'5 этап'!$A$13:$I$512,8,FALSE))</f>
        <v>0</v>
      </c>
      <c r="K611" s="32">
        <f>IF(ISERROR(VLOOKUP($B611&amp;$N611,'6 этап'!$A$13:$I$512,8,FALSE)),0,VLOOKUP($B611&amp;$N611,'6 этап'!$A$13:$I$512,8,FALSE))</f>
        <v>10</v>
      </c>
      <c r="L611" s="32">
        <f>IF(ISERROR(VLOOKUP($B611&amp;$N611,'7 этап'!$A$13:$I$466,8,FALSE)),0,VLOOKUP($B611&amp;$N611,'7 этап'!$A$13:$I$466,8,FALSE))</f>
        <v>0</v>
      </c>
      <c r="M611" s="12">
        <f>LARGE(F611:K611,1)+LARGE(F611:K611,2)+LARGE(F611:K611,3)+LARGE(F611:K611,4)+L611</f>
        <v>10</v>
      </c>
      <c r="N611" s="14" t="s">
        <v>972</v>
      </c>
    </row>
    <row r="612" spans="1:14" x14ac:dyDescent="0.3">
      <c r="A612" s="35">
        <v>100</v>
      </c>
      <c r="B612" s="4" t="s">
        <v>567</v>
      </c>
      <c r="C612" s="4" t="s">
        <v>149</v>
      </c>
      <c r="D612" s="4">
        <v>2009</v>
      </c>
      <c r="E612" s="8">
        <f>COUNTIF(F612:L612,"&gt;0")</f>
        <v>3</v>
      </c>
      <c r="F612" s="32">
        <f>IF(ISERROR(VLOOKUP($B612&amp;$N612,'1 этап'!$A$13:$I$512,8,FALSE)),0,VLOOKUP($B612&amp;$N612,'1 этап'!$A$13:$I$512,8,FALSE))</f>
        <v>0.01</v>
      </c>
      <c r="G612" s="32">
        <f>IF(ISERROR(VLOOKUP($B612&amp;$N612,'2 этап'!$A$13:$I$512,8,FALSE)),0,VLOOKUP($B612&amp;$N612,'2 этап'!$A$13:$I$512,8,FALSE))</f>
        <v>0</v>
      </c>
      <c r="H612" s="32">
        <f>IF(ISERROR(VLOOKUP($B612&amp;$N612,'3 этап'!$A$13:$I$512,8,FALSE)),0,VLOOKUP($B612&amp;$N612,'3 этап'!$A$13:$I$512,8,FALSE))</f>
        <v>1</v>
      </c>
      <c r="I612" s="32">
        <f>IF(ISERROR(VLOOKUP($B612&amp;$N612,'4 этап'!$A$13:$I$512,8,FALSE)),0,VLOOKUP($B612&amp;$N612,'4 этап'!$A$13:$I$512,8,FALSE))</f>
        <v>0</v>
      </c>
      <c r="J612" s="32">
        <f>IF(ISERROR(VLOOKUP($B612&amp;$N612,'5 этап'!$A$13:$I$512,8,FALSE)),0,VLOOKUP($B612&amp;$N612,'5 этап'!$A$13:$I$512,8,FALSE))</f>
        <v>1</v>
      </c>
      <c r="K612" s="32">
        <f>IF(ISERROR(VLOOKUP($B612&amp;$N612,'6 этап'!$A$13:$I$512,8,FALSE)),0,VLOOKUP($B612&amp;$N612,'6 этап'!$A$13:$I$512,8,FALSE))</f>
        <v>0</v>
      </c>
      <c r="L612" s="32">
        <f>IF(ISERROR(VLOOKUP($B612&amp;$N612,'7 этап'!$A$13:$I$466,8,FALSE)),0,VLOOKUP($B612&amp;$N612,'7 этап'!$A$13:$I$466,8,FALSE))</f>
        <v>0</v>
      </c>
      <c r="M612" s="12">
        <f>LARGE(F612:K612,1)+LARGE(F612:K612,2)+LARGE(F612:K612,3)+LARGE(F612:K612,4)+L612</f>
        <v>2.0099999999999998</v>
      </c>
      <c r="N612" s="14" t="s">
        <v>972</v>
      </c>
    </row>
    <row r="613" spans="1:14" x14ac:dyDescent="0.3">
      <c r="A613" s="35">
        <v>101</v>
      </c>
      <c r="B613" s="4" t="s">
        <v>564</v>
      </c>
      <c r="C613" s="4" t="s">
        <v>48</v>
      </c>
      <c r="D613" s="4">
        <v>2008</v>
      </c>
      <c r="E613" s="8">
        <f>COUNTIF(F613:L613,"&gt;0")</f>
        <v>2</v>
      </c>
      <c r="F613" s="32">
        <f>IF(ISERROR(VLOOKUP($B613&amp;$N613,'1 этап'!$A$13:$I$512,8,FALSE)),0,VLOOKUP($B613&amp;$N613,'1 этап'!$A$13:$I$512,8,FALSE))</f>
        <v>1</v>
      </c>
      <c r="G613" s="32">
        <f>IF(ISERROR(VLOOKUP($B613&amp;$N613,'2 этап'!$A$13:$I$512,8,FALSE)),0,VLOOKUP($B613&amp;$N613,'2 этап'!$A$13:$I$512,8,FALSE))</f>
        <v>0</v>
      </c>
      <c r="H613" s="32">
        <f>IF(ISERROR(VLOOKUP($B613&amp;$N613,'3 этап'!$A$13:$I$512,8,FALSE)),0,VLOOKUP($B613&amp;$N613,'3 этап'!$A$13:$I$512,8,FALSE))</f>
        <v>0</v>
      </c>
      <c r="I613" s="32">
        <f>IF(ISERROR(VLOOKUP($B613&amp;$N613,'4 этап'!$A$13:$I$512,8,FALSE)),0,VLOOKUP($B613&amp;$N613,'4 этап'!$A$13:$I$512,8,FALSE))</f>
        <v>0</v>
      </c>
      <c r="J613" s="32">
        <f>IF(ISERROR(VLOOKUP($B613&amp;$N613,'5 этап'!$A$13:$I$512,8,FALSE)),0,VLOOKUP($B613&amp;$N613,'5 этап'!$A$13:$I$512,8,FALSE))</f>
        <v>0</v>
      </c>
      <c r="K613" s="32">
        <f>IF(ISERROR(VLOOKUP($B613&amp;$N613,'6 этап'!$A$13:$I$512,8,FALSE)),0,VLOOKUP($B613&amp;$N613,'6 этап'!$A$13:$I$512,8,FALSE))</f>
        <v>0</v>
      </c>
      <c r="L613" s="32">
        <f>IF(ISERROR(VLOOKUP($B613&amp;$N613,'7 этап'!$A$13:$I$466,8,FALSE)),0,VLOOKUP($B613&amp;$N613,'7 этап'!$A$13:$I$466,8,FALSE))</f>
        <v>1</v>
      </c>
      <c r="M613" s="12">
        <f>LARGE(F613:K613,1)+LARGE(F613:K613,2)+LARGE(F613:K613,3)+LARGE(F613:K613,4)+L613</f>
        <v>2</v>
      </c>
      <c r="N613" s="14" t="s">
        <v>972</v>
      </c>
    </row>
    <row r="614" spans="1:14" x14ac:dyDescent="0.3">
      <c r="A614" s="35">
        <v>102</v>
      </c>
      <c r="B614" s="4" t="s">
        <v>318</v>
      </c>
      <c r="C614" s="4" t="s">
        <v>48</v>
      </c>
      <c r="D614" s="4">
        <v>2009</v>
      </c>
      <c r="E614" s="8">
        <f>COUNTIF(F614:L614,"&gt;0")</f>
        <v>3</v>
      </c>
      <c r="F614" s="32">
        <f>IF(ISERROR(VLOOKUP($B614&amp;$N614,'1 этап'!$A$13:$I$512,8,FALSE)),0,VLOOKUP($B614&amp;$N614,'1 этап'!$A$13:$I$512,8,FALSE))</f>
        <v>0</v>
      </c>
      <c r="G614" s="32">
        <f>IF(ISERROR(VLOOKUP($B614&amp;$N614,'2 этап'!$A$13:$I$512,8,FALSE)),0,VLOOKUP($B614&amp;$N614,'2 этап'!$A$13:$I$512,8,FALSE))</f>
        <v>1</v>
      </c>
      <c r="H614" s="32">
        <f>IF(ISERROR(VLOOKUP($B614&amp;$N614,'3 этап'!$A$13:$I$512,8,FALSE)),0,VLOOKUP($B614&amp;$N614,'3 этап'!$A$13:$I$512,8,FALSE))</f>
        <v>0</v>
      </c>
      <c r="I614" s="32">
        <f>IF(ISERROR(VLOOKUP($B614&amp;$N614,'4 этап'!$A$13:$I$512,8,FALSE)),0,VLOOKUP($B614&amp;$N614,'4 этап'!$A$13:$I$512,8,FALSE))</f>
        <v>0</v>
      </c>
      <c r="J614" s="32">
        <f>IF(ISERROR(VLOOKUP($B614&amp;$N614,'5 этап'!$A$13:$I$512,8,FALSE)),0,VLOOKUP($B614&amp;$N614,'5 этап'!$A$13:$I$512,8,FALSE))</f>
        <v>0.01</v>
      </c>
      <c r="K614" s="32">
        <f>IF(ISERROR(VLOOKUP($B614&amp;$N614,'6 этап'!$A$13:$I$512,8,FALSE)),0,VLOOKUP($B614&amp;$N614,'6 этап'!$A$13:$I$512,8,FALSE))</f>
        <v>0.01</v>
      </c>
      <c r="L614" s="32">
        <f>IF(ISERROR(VLOOKUP($B614&amp;$N614,'7 этап'!$A$13:$I$466,8,FALSE)),0,VLOOKUP($B614&amp;$N614,'7 этап'!$A$13:$I$466,8,FALSE))</f>
        <v>0</v>
      </c>
      <c r="M614" s="12">
        <f>LARGE(F614:K614,1)+LARGE(F614:K614,2)+LARGE(F614:K614,3)+LARGE(F614:K614,4)+L614</f>
        <v>1.02</v>
      </c>
      <c r="N614" s="14" t="s">
        <v>972</v>
      </c>
    </row>
    <row r="615" spans="1:14" x14ac:dyDescent="0.3">
      <c r="A615" s="35">
        <v>103</v>
      </c>
      <c r="B615" s="4" t="s">
        <v>317</v>
      </c>
      <c r="C615" s="4" t="s">
        <v>83</v>
      </c>
      <c r="D615" s="4">
        <v>2008</v>
      </c>
      <c r="E615" s="8">
        <f>COUNTIF(F615:L615,"&gt;0")</f>
        <v>3</v>
      </c>
      <c r="F615" s="32">
        <f>IF(ISERROR(VLOOKUP($B615&amp;$N615,'1 этап'!$A$13:$I$512,8,FALSE)),0,VLOOKUP($B615&amp;$N615,'1 этап'!$A$13:$I$512,8,FALSE))</f>
        <v>0</v>
      </c>
      <c r="G615" s="32">
        <f>IF(ISERROR(VLOOKUP($B615&amp;$N615,'2 этап'!$A$13:$I$512,8,FALSE)),0,VLOOKUP($B615&amp;$N615,'2 этап'!$A$13:$I$512,8,FALSE))</f>
        <v>1</v>
      </c>
      <c r="H615" s="32">
        <f>IF(ISERROR(VLOOKUP($B615&amp;$N615,'3 этап'!$A$13:$I$512,8,FALSE)),0,VLOOKUP($B615&amp;$N615,'3 этап'!$A$13:$I$512,8,FALSE))</f>
        <v>0.01</v>
      </c>
      <c r="I615" s="32">
        <f>IF(ISERROR(VLOOKUP($B615&amp;$N615,'4 этап'!$A$13:$I$512,8,FALSE)),0,VLOOKUP($B615&amp;$N615,'4 этап'!$A$13:$I$512,8,FALSE))</f>
        <v>0.01</v>
      </c>
      <c r="J615" s="32">
        <f>IF(ISERROR(VLOOKUP($B615&amp;$N615,'5 этап'!$A$13:$I$512,8,FALSE)),0,VLOOKUP($B615&amp;$N615,'5 этап'!$A$13:$I$512,8,FALSE))</f>
        <v>0</v>
      </c>
      <c r="K615" s="32">
        <f>IF(ISERROR(VLOOKUP($B615&amp;$N615,'6 этап'!$A$13:$I$512,8,FALSE)),0,VLOOKUP($B615&amp;$N615,'6 этап'!$A$13:$I$512,8,FALSE))</f>
        <v>0</v>
      </c>
      <c r="L615" s="32">
        <f>IF(ISERROR(VLOOKUP($B615&amp;$N615,'7 этап'!$A$13:$I$466,8,FALSE)),0,VLOOKUP($B615&amp;$N615,'7 этап'!$A$13:$I$466,8,FALSE))</f>
        <v>0</v>
      </c>
      <c r="M615" s="12">
        <f>LARGE(F615:K615,1)+LARGE(F615:K615,2)+LARGE(F615:K615,3)+LARGE(F615:K615,4)+L615</f>
        <v>1.02</v>
      </c>
      <c r="N615" s="14" t="s">
        <v>972</v>
      </c>
    </row>
    <row r="616" spans="1:14" x14ac:dyDescent="0.3">
      <c r="A616" s="35">
        <v>104</v>
      </c>
      <c r="B616" s="4" t="s">
        <v>562</v>
      </c>
      <c r="C616" s="4" t="s">
        <v>61</v>
      </c>
      <c r="D616" s="4">
        <v>2009</v>
      </c>
      <c r="E616" s="8">
        <f>COUNTIF(F616:L616,"&gt;0")</f>
        <v>1</v>
      </c>
      <c r="F616" s="32">
        <f>IF(ISERROR(VLOOKUP($B616&amp;$N616,'1 этап'!$A$13:$I$512,8,FALSE)),0,VLOOKUP($B616&amp;$N616,'1 этап'!$A$13:$I$512,8,FALSE))</f>
        <v>1</v>
      </c>
      <c r="G616" s="32">
        <f>IF(ISERROR(VLOOKUP($B616&amp;$N616,'2 этап'!$A$13:$I$512,8,FALSE)),0,VLOOKUP($B616&amp;$N616,'2 этап'!$A$13:$I$512,8,FALSE))</f>
        <v>0</v>
      </c>
      <c r="H616" s="32">
        <f>IF(ISERROR(VLOOKUP($B616&amp;$N616,'3 этап'!$A$13:$I$512,8,FALSE)),0,VLOOKUP($B616&amp;$N616,'3 этап'!$A$13:$I$512,8,FALSE))</f>
        <v>0</v>
      </c>
      <c r="I616" s="32">
        <f>IF(ISERROR(VLOOKUP($B616&amp;$N616,'4 этап'!$A$13:$I$512,8,FALSE)),0,VLOOKUP($B616&amp;$N616,'4 этап'!$A$13:$I$512,8,FALSE))</f>
        <v>0</v>
      </c>
      <c r="J616" s="32">
        <f>IF(ISERROR(VLOOKUP($B616&amp;$N616,'5 этап'!$A$13:$I$512,8,FALSE)),0,VLOOKUP($B616&amp;$N616,'5 этап'!$A$13:$I$512,8,FALSE))</f>
        <v>0</v>
      </c>
      <c r="K616" s="32">
        <f>IF(ISERROR(VLOOKUP($B616&amp;$N616,'6 этап'!$A$13:$I$512,8,FALSE)),0,VLOOKUP($B616&amp;$N616,'6 этап'!$A$13:$I$512,8,FALSE))</f>
        <v>0</v>
      </c>
      <c r="L616" s="32">
        <f>IF(ISERROR(VLOOKUP($B616&amp;$N616,'7 этап'!$A$13:$I$466,8,FALSE)),0,VLOOKUP($B616&amp;$N616,'7 этап'!$A$13:$I$466,8,FALSE))</f>
        <v>0</v>
      </c>
      <c r="M616" s="12">
        <f>LARGE(F616:K616,1)+LARGE(F616:K616,2)+LARGE(F616:K616,3)+LARGE(F616:K616,4)+L616</f>
        <v>1</v>
      </c>
      <c r="N616" s="14" t="s">
        <v>972</v>
      </c>
    </row>
    <row r="617" spans="1:14" x14ac:dyDescent="0.3">
      <c r="A617" s="35">
        <v>105</v>
      </c>
      <c r="B617" s="4" t="s">
        <v>862</v>
      </c>
      <c r="C617" s="4" t="s">
        <v>787</v>
      </c>
      <c r="D617" s="4">
        <v>2009</v>
      </c>
      <c r="E617" s="8">
        <f>COUNTIF(F617:L617,"&gt;0")</f>
        <v>1</v>
      </c>
      <c r="F617" s="32">
        <f>IF(ISERROR(VLOOKUP($B617&amp;$N617,'1 этап'!$A$13:$I$512,8,FALSE)),0,VLOOKUP($B617&amp;$N617,'1 этап'!$A$13:$I$512,8,FALSE))</f>
        <v>0</v>
      </c>
      <c r="G617" s="32">
        <f>IF(ISERROR(VLOOKUP($B617&amp;$N617,'2 этап'!$A$13:$I$512,8,FALSE)),0,VLOOKUP($B617&amp;$N617,'2 этап'!$A$13:$I$512,8,FALSE))</f>
        <v>0</v>
      </c>
      <c r="H617" s="32">
        <f>IF(ISERROR(VLOOKUP($B617&amp;$N617,'3 этап'!$A$13:$I$512,8,FALSE)),0,VLOOKUP($B617&amp;$N617,'3 этап'!$A$13:$I$512,8,FALSE))</f>
        <v>0</v>
      </c>
      <c r="I617" s="32">
        <f>IF(ISERROR(VLOOKUP($B617&amp;$N617,'4 этап'!$A$13:$I$512,8,FALSE)),0,VLOOKUP($B617&amp;$N617,'4 этап'!$A$13:$I$512,8,FALSE))</f>
        <v>0</v>
      </c>
      <c r="J617" s="32">
        <f>IF(ISERROR(VLOOKUP($B617&amp;$N617,'5 этап'!$A$13:$I$512,8,FALSE)),0,VLOOKUP($B617&amp;$N617,'5 этап'!$A$13:$I$512,8,FALSE))</f>
        <v>1</v>
      </c>
      <c r="K617" s="32">
        <f>IF(ISERROR(VLOOKUP($B617&amp;$N617,'6 этап'!$A$13:$I$512,8,FALSE)),0,VLOOKUP($B617&amp;$N617,'6 этап'!$A$13:$I$512,8,FALSE))</f>
        <v>0</v>
      </c>
      <c r="L617" s="32">
        <f>IF(ISERROR(VLOOKUP($B617&amp;$N617,'7 этап'!$A$13:$I$466,8,FALSE)),0,VLOOKUP($B617&amp;$N617,'7 этап'!$A$13:$I$466,8,FALSE))</f>
        <v>0</v>
      </c>
      <c r="M617" s="12">
        <f>LARGE(F617:K617,1)+LARGE(F617:K617,2)+LARGE(F617:K617,3)+LARGE(F617:K617,4)+L617</f>
        <v>1</v>
      </c>
      <c r="N617" s="14" t="s">
        <v>972</v>
      </c>
    </row>
    <row r="618" spans="1:14" x14ac:dyDescent="0.3">
      <c r="A618" s="35">
        <v>106</v>
      </c>
      <c r="B618" s="4" t="s">
        <v>861</v>
      </c>
      <c r="C618" s="4" t="s">
        <v>211</v>
      </c>
      <c r="D618" s="4">
        <v>2009</v>
      </c>
      <c r="E618" s="8">
        <f>COUNTIF(F618:L618,"&gt;0")</f>
        <v>1</v>
      </c>
      <c r="F618" s="32">
        <f>IF(ISERROR(VLOOKUP($B618&amp;$N618,'1 этап'!$A$13:$I$512,8,FALSE)),0,VLOOKUP($B618&amp;$N618,'1 этап'!$A$13:$I$512,8,FALSE))</f>
        <v>0</v>
      </c>
      <c r="G618" s="32">
        <f>IF(ISERROR(VLOOKUP($B618&amp;$N618,'2 этап'!$A$13:$I$512,8,FALSE)),0,VLOOKUP($B618&amp;$N618,'2 этап'!$A$13:$I$512,8,FALSE))</f>
        <v>0</v>
      </c>
      <c r="H618" s="32">
        <f>IF(ISERROR(VLOOKUP($B618&amp;$N618,'3 этап'!$A$13:$I$512,8,FALSE)),0,VLOOKUP($B618&amp;$N618,'3 этап'!$A$13:$I$512,8,FALSE))</f>
        <v>0</v>
      </c>
      <c r="I618" s="32">
        <f>IF(ISERROR(VLOOKUP($B618&amp;$N618,'4 этап'!$A$13:$I$512,8,FALSE)),0,VLOOKUP($B618&amp;$N618,'4 этап'!$A$13:$I$512,8,FALSE))</f>
        <v>0</v>
      </c>
      <c r="J618" s="32">
        <f>IF(ISERROR(VLOOKUP($B618&amp;$N618,'5 этап'!$A$13:$I$512,8,FALSE)),0,VLOOKUP($B618&amp;$N618,'5 этап'!$A$13:$I$512,8,FALSE))</f>
        <v>1</v>
      </c>
      <c r="K618" s="32">
        <f>IF(ISERROR(VLOOKUP($B618&amp;$N618,'6 этап'!$A$13:$I$512,8,FALSE)),0,VLOOKUP($B618&amp;$N618,'6 этап'!$A$13:$I$512,8,FALSE))</f>
        <v>0</v>
      </c>
      <c r="L618" s="32">
        <f>IF(ISERROR(VLOOKUP($B618&amp;$N618,'7 этап'!$A$13:$I$466,8,FALSE)),0,VLOOKUP($B618&amp;$N618,'7 этап'!$A$13:$I$466,8,FALSE))</f>
        <v>0</v>
      </c>
      <c r="M618" s="12">
        <f>LARGE(F618:K618,1)+LARGE(F618:K618,2)+LARGE(F618:K618,3)+LARGE(F618:K618,4)+L618</f>
        <v>1</v>
      </c>
      <c r="N618" s="14" t="s">
        <v>972</v>
      </c>
    </row>
    <row r="619" spans="1:14" x14ac:dyDescent="0.3">
      <c r="A619" s="35">
        <v>107</v>
      </c>
      <c r="B619" s="4" t="s">
        <v>941</v>
      </c>
      <c r="C619" s="4" t="s">
        <v>406</v>
      </c>
      <c r="D619" s="4">
        <v>2008</v>
      </c>
      <c r="E619" s="8">
        <f>COUNTIF(F619:L619,"&gt;0")</f>
        <v>1</v>
      </c>
      <c r="F619" s="32">
        <f>IF(ISERROR(VLOOKUP($B619&amp;$N619,'1 этап'!$A$13:$I$512,8,FALSE)),0,VLOOKUP($B619&amp;$N619,'1 этап'!$A$13:$I$512,8,FALSE))</f>
        <v>0</v>
      </c>
      <c r="G619" s="32">
        <f>IF(ISERROR(VLOOKUP($B619&amp;$N619,'2 этап'!$A$13:$I$512,8,FALSE)),0,VLOOKUP($B619&amp;$N619,'2 этап'!$A$13:$I$512,8,FALSE))</f>
        <v>0</v>
      </c>
      <c r="H619" s="32">
        <f>IF(ISERROR(VLOOKUP($B619&amp;$N619,'3 этап'!$A$13:$I$512,8,FALSE)),0,VLOOKUP($B619&amp;$N619,'3 этап'!$A$13:$I$512,8,FALSE))</f>
        <v>0</v>
      </c>
      <c r="I619" s="32">
        <f>IF(ISERROR(VLOOKUP($B619&amp;$N619,'4 этап'!$A$13:$I$512,8,FALSE)),0,VLOOKUP($B619&amp;$N619,'4 этап'!$A$13:$I$512,8,FALSE))</f>
        <v>0</v>
      </c>
      <c r="J619" s="32">
        <f>IF(ISERROR(VLOOKUP($B619&amp;$N619,'5 этап'!$A$13:$I$512,8,FALSE)),0,VLOOKUP($B619&amp;$N619,'5 этап'!$A$13:$I$512,8,FALSE))</f>
        <v>0</v>
      </c>
      <c r="K619" s="32">
        <f>IF(ISERROR(VLOOKUP($B619&amp;$N619,'6 этап'!$A$13:$I$512,8,FALSE)),0,VLOOKUP($B619&amp;$N619,'6 этап'!$A$13:$I$512,8,FALSE))</f>
        <v>0.01</v>
      </c>
      <c r="L619" s="32">
        <f>IF(ISERROR(VLOOKUP($B619&amp;$N619,'7 этап'!$A$13:$I$466,8,FALSE)),0,VLOOKUP($B619&amp;$N619,'7 этап'!$A$13:$I$466,8,FALSE))</f>
        <v>0</v>
      </c>
      <c r="M619" s="12">
        <f>LARGE(F619:K619,1)+LARGE(F619:K619,2)+LARGE(F619:K619,3)+LARGE(F619:K619,4)+L619</f>
        <v>0.01</v>
      </c>
      <c r="N619" s="14" t="s">
        <v>972</v>
      </c>
    </row>
    <row r="620" spans="1:14" x14ac:dyDescent="0.3">
      <c r="A620" s="35">
        <v>108</v>
      </c>
      <c r="B620" s="4" t="s">
        <v>697</v>
      </c>
      <c r="C620" s="4" t="s">
        <v>61</v>
      </c>
      <c r="D620" s="4">
        <v>2009</v>
      </c>
      <c r="E620" s="8">
        <f>COUNTIF(F620:L620,"&gt;0")</f>
        <v>1</v>
      </c>
      <c r="F620" s="32">
        <f>IF(ISERROR(VLOOKUP($B620&amp;$N620,'1 этап'!$A$13:$I$512,8,FALSE)),0,VLOOKUP($B620&amp;$N620,'1 этап'!$A$13:$I$512,8,FALSE))</f>
        <v>0</v>
      </c>
      <c r="G620" s="32">
        <f>IF(ISERROR(VLOOKUP($B620&amp;$N620,'2 этап'!$A$13:$I$512,8,FALSE)),0,VLOOKUP($B620&amp;$N620,'2 этап'!$A$13:$I$512,8,FALSE))</f>
        <v>0</v>
      </c>
      <c r="H620" s="32">
        <f>IF(ISERROR(VLOOKUP($B620&amp;$N620,'3 этап'!$A$13:$I$512,8,FALSE)),0,VLOOKUP($B620&amp;$N620,'3 этап'!$A$13:$I$512,8,FALSE))</f>
        <v>0.01</v>
      </c>
      <c r="I620" s="32">
        <f>IF(ISERROR(VLOOKUP($B620&amp;$N620,'4 этап'!$A$13:$I$512,8,FALSE)),0,VLOOKUP($B620&amp;$N620,'4 этап'!$A$13:$I$512,8,FALSE))</f>
        <v>0</v>
      </c>
      <c r="J620" s="32">
        <f>IF(ISERROR(VLOOKUP($B620&amp;$N620,'5 этап'!$A$13:$I$512,8,FALSE)),0,VLOOKUP($B620&amp;$N620,'5 этап'!$A$13:$I$512,8,FALSE))</f>
        <v>0</v>
      </c>
      <c r="K620" s="32">
        <f>IF(ISERROR(VLOOKUP($B620&amp;$N620,'6 этап'!$A$13:$I$512,8,FALSE)),0,VLOOKUP($B620&amp;$N620,'6 этап'!$A$13:$I$512,8,FALSE))</f>
        <v>0</v>
      </c>
      <c r="L620" s="32">
        <f>IF(ISERROR(VLOOKUP($B620&amp;$N620,'7 этап'!$A$13:$I$466,8,FALSE)),0,VLOOKUP($B620&amp;$N620,'7 этап'!$A$13:$I$466,8,FALSE))</f>
        <v>0</v>
      </c>
      <c r="M620" s="12">
        <f>LARGE(F620:K620,1)+LARGE(F620:K620,2)+LARGE(F620:K620,3)+LARGE(F620:K620,4)+L620</f>
        <v>0.01</v>
      </c>
      <c r="N620" s="14" t="s">
        <v>972</v>
      </c>
    </row>
    <row r="621" spans="1:14" x14ac:dyDescent="0.3">
      <c r="A621" s="35">
        <v>109</v>
      </c>
      <c r="B621" s="4" t="s">
        <v>940</v>
      </c>
      <c r="C621" s="4" t="s">
        <v>406</v>
      </c>
      <c r="D621" s="4">
        <v>2009</v>
      </c>
      <c r="E621" s="8">
        <f>COUNTIF(F621:L621,"&gt;0")</f>
        <v>1</v>
      </c>
      <c r="F621" s="32">
        <f>IF(ISERROR(VLOOKUP($B621&amp;$N621,'1 этап'!$A$13:$I$512,8,FALSE)),0,VLOOKUP($B621&amp;$N621,'1 этап'!$A$13:$I$512,8,FALSE))</f>
        <v>0</v>
      </c>
      <c r="G621" s="32">
        <f>IF(ISERROR(VLOOKUP($B621&amp;$N621,'2 этап'!$A$13:$I$512,8,FALSE)),0,VLOOKUP($B621&amp;$N621,'2 этап'!$A$13:$I$512,8,FALSE))</f>
        <v>0</v>
      </c>
      <c r="H621" s="32">
        <f>IF(ISERROR(VLOOKUP($B621&amp;$N621,'3 этап'!$A$13:$I$512,8,FALSE)),0,VLOOKUP($B621&amp;$N621,'3 этап'!$A$13:$I$512,8,FALSE))</f>
        <v>0</v>
      </c>
      <c r="I621" s="32">
        <f>IF(ISERROR(VLOOKUP($B621&amp;$N621,'4 этап'!$A$13:$I$512,8,FALSE)),0,VLOOKUP($B621&amp;$N621,'4 этап'!$A$13:$I$512,8,FALSE))</f>
        <v>0</v>
      </c>
      <c r="J621" s="32">
        <f>IF(ISERROR(VLOOKUP($B621&amp;$N621,'5 этап'!$A$13:$I$512,8,FALSE)),0,VLOOKUP($B621&amp;$N621,'5 этап'!$A$13:$I$512,8,FALSE))</f>
        <v>0</v>
      </c>
      <c r="K621" s="32">
        <f>IF(ISERROR(VLOOKUP($B621&amp;$N621,'6 этап'!$A$13:$I$512,8,FALSE)),0,VLOOKUP($B621&amp;$N621,'6 этап'!$A$13:$I$512,8,FALSE))</f>
        <v>0.01</v>
      </c>
      <c r="L621" s="32">
        <f>IF(ISERROR(VLOOKUP($B621&amp;$N621,'7 этап'!$A$13:$I$466,8,FALSE)),0,VLOOKUP($B621&amp;$N621,'7 этап'!$A$13:$I$466,8,FALSE))</f>
        <v>0</v>
      </c>
      <c r="M621" s="12">
        <f>LARGE(F621:K621,1)+LARGE(F621:K621,2)+LARGE(F621:K621,3)+LARGE(F621:K621,4)+L621</f>
        <v>0.01</v>
      </c>
      <c r="N621" s="14" t="s">
        <v>972</v>
      </c>
    </row>
    <row r="622" spans="1:14" x14ac:dyDescent="0.3">
      <c r="A622" s="35">
        <v>110</v>
      </c>
      <c r="B622" s="4" t="s">
        <v>545</v>
      </c>
      <c r="C622" s="4" t="s">
        <v>98</v>
      </c>
      <c r="D622" s="4">
        <v>2009</v>
      </c>
      <c r="E622" s="8">
        <f>COUNTIF(F622:L622,"&gt;0")</f>
        <v>1</v>
      </c>
      <c r="F622" s="32">
        <f>IF(ISERROR(VLOOKUP($B622&amp;$N622,'1 этап'!$A$13:$I$512,8,FALSE)),0,VLOOKUP($B622&amp;$N622,'1 этап'!$A$13:$I$512,8,FALSE))</f>
        <v>0.01</v>
      </c>
      <c r="G622" s="32">
        <f>IF(ISERROR(VLOOKUP($B622&amp;$N622,'2 этап'!$A$13:$I$512,8,FALSE)),0,VLOOKUP($B622&amp;$N622,'2 этап'!$A$13:$I$512,8,FALSE))</f>
        <v>0</v>
      </c>
      <c r="H622" s="32">
        <f>IF(ISERROR(VLOOKUP($B622&amp;$N622,'3 этап'!$A$13:$I$512,8,FALSE)),0,VLOOKUP($B622&amp;$N622,'3 этап'!$A$13:$I$512,8,FALSE))</f>
        <v>0</v>
      </c>
      <c r="I622" s="32">
        <f>IF(ISERROR(VLOOKUP($B622&amp;$N622,'4 этап'!$A$13:$I$512,8,FALSE)),0,VLOOKUP($B622&amp;$N622,'4 этап'!$A$13:$I$512,8,FALSE))</f>
        <v>0</v>
      </c>
      <c r="J622" s="32">
        <f>IF(ISERROR(VLOOKUP($B622&amp;$N622,'5 этап'!$A$13:$I$512,8,FALSE)),0,VLOOKUP($B622&amp;$N622,'5 этап'!$A$13:$I$512,8,FALSE))</f>
        <v>0</v>
      </c>
      <c r="K622" s="32">
        <f>IF(ISERROR(VLOOKUP($B622&amp;$N622,'6 этап'!$A$13:$I$512,8,FALSE)),0,VLOOKUP($B622&amp;$N622,'6 этап'!$A$13:$I$512,8,FALSE))</f>
        <v>0</v>
      </c>
      <c r="L622" s="32">
        <f>IF(ISERROR(VLOOKUP($B622&amp;$N622,'7 этап'!$A$13:$I$466,8,FALSE)),0,VLOOKUP($B622&amp;$N622,'7 этап'!$A$13:$I$466,8,FALSE))</f>
        <v>0</v>
      </c>
      <c r="M622" s="12">
        <f>LARGE(F622:K622,1)+LARGE(F622:K622,2)+LARGE(F622:K622,3)+LARGE(F622:K622,4)+L622</f>
        <v>0.01</v>
      </c>
      <c r="N622" s="14" t="s">
        <v>972</v>
      </c>
    </row>
    <row r="623" spans="1:14" x14ac:dyDescent="0.3">
      <c r="A623" s="35">
        <v>111</v>
      </c>
      <c r="B623" s="16" t="s">
        <v>698</v>
      </c>
      <c r="C623" s="16" t="s">
        <v>37</v>
      </c>
      <c r="D623" s="16">
        <v>2008</v>
      </c>
      <c r="E623" s="8">
        <f>COUNTIF(F623:L623,"&gt;0")</f>
        <v>1</v>
      </c>
      <c r="F623" s="32">
        <f>IF(ISERROR(VLOOKUP($B623&amp;$N623,'1 этап'!$A$13:$I$512,8,FALSE)),0,VLOOKUP($B623&amp;$N623,'1 этап'!$A$13:$I$512,8,FALSE))</f>
        <v>0</v>
      </c>
      <c r="G623" s="32">
        <f>IF(ISERROR(VLOOKUP($B623&amp;$N623,'2 этап'!$A$13:$I$512,8,FALSE)),0,VLOOKUP($B623&amp;$N623,'2 этап'!$A$13:$I$512,8,FALSE))</f>
        <v>0</v>
      </c>
      <c r="H623" s="32">
        <f>IF(ISERROR(VLOOKUP($B623&amp;$N623,'3 этап'!$A$13:$I$512,8,FALSE)),0,VLOOKUP($B623&amp;$N623,'3 этап'!$A$13:$I$512,8,FALSE))</f>
        <v>0.01</v>
      </c>
      <c r="I623" s="32">
        <f>IF(ISERROR(VLOOKUP($B623&amp;$N623,'4 этап'!$A$13:$I$512,8,FALSE)),0,VLOOKUP($B623&amp;$N623,'4 этап'!$A$13:$I$512,8,FALSE))</f>
        <v>0</v>
      </c>
      <c r="J623" s="32">
        <f>IF(ISERROR(VLOOKUP($B623&amp;$N623,'5 этап'!$A$13:$I$512,8,FALSE)),0,VLOOKUP($B623&amp;$N623,'5 этап'!$A$13:$I$512,8,FALSE))</f>
        <v>0</v>
      </c>
      <c r="K623" s="32">
        <f>IF(ISERROR(VLOOKUP($B623&amp;$N623,'6 этап'!$A$13:$I$512,8,FALSE)),0,VLOOKUP($B623&amp;$N623,'6 этап'!$A$13:$I$512,8,FALSE))</f>
        <v>0</v>
      </c>
      <c r="L623" s="32">
        <f>IF(ISERROR(VLOOKUP($B623&amp;$N623,'7 этап'!$A$13:$I$466,8,FALSE)),0,VLOOKUP($B623&amp;$N623,'7 этап'!$A$13:$I$466,8,FALSE))</f>
        <v>0</v>
      </c>
      <c r="M623" s="12">
        <f>LARGE(F623:K623,1)+LARGE(F623:K623,2)+LARGE(F623:K623,3)+LARGE(F623:K623,4)+L623</f>
        <v>0.01</v>
      </c>
      <c r="N623" s="14" t="s">
        <v>972</v>
      </c>
    </row>
    <row r="624" spans="1:14" x14ac:dyDescent="0.3">
      <c r="A624" s="35">
        <v>112</v>
      </c>
      <c r="B624" s="35" t="s">
        <v>939</v>
      </c>
      <c r="C624" s="35" t="s">
        <v>821</v>
      </c>
      <c r="D624" s="35">
        <v>2009</v>
      </c>
      <c r="E624" s="8">
        <f>COUNTIF(F624:L624,"&gt;0")</f>
        <v>1</v>
      </c>
      <c r="F624" s="32">
        <f>IF(ISERROR(VLOOKUP($B624&amp;$N624,'1 этап'!$A$13:$I$512,8,FALSE)),0,VLOOKUP($B624&amp;$N624,'1 этап'!$A$13:$I$512,8,FALSE))</f>
        <v>0</v>
      </c>
      <c r="G624" s="32">
        <f>IF(ISERROR(VLOOKUP($B624&amp;$N624,'2 этап'!$A$13:$I$512,8,FALSE)),0,VLOOKUP($B624&amp;$N624,'2 этап'!$A$13:$I$512,8,FALSE))</f>
        <v>0</v>
      </c>
      <c r="H624" s="32">
        <f>IF(ISERROR(VLOOKUP($B624&amp;$N624,'3 этап'!$A$13:$I$512,8,FALSE)),0,VLOOKUP($B624&amp;$N624,'3 этап'!$A$13:$I$512,8,FALSE))</f>
        <v>0</v>
      </c>
      <c r="I624" s="32">
        <f>IF(ISERROR(VLOOKUP($B624&amp;$N624,'4 этап'!$A$13:$I$512,8,FALSE)),0,VLOOKUP($B624&amp;$N624,'4 этап'!$A$13:$I$512,8,FALSE))</f>
        <v>0</v>
      </c>
      <c r="J624" s="32">
        <f>IF(ISERROR(VLOOKUP($B624&amp;$N624,'5 этап'!$A$13:$I$512,8,FALSE)),0,VLOOKUP($B624&amp;$N624,'5 этап'!$A$13:$I$512,8,FALSE))</f>
        <v>0</v>
      </c>
      <c r="K624" s="32">
        <f>IF(ISERROR(VLOOKUP($B624&amp;$N624,'6 этап'!$A$13:$I$512,8,FALSE)),0,VLOOKUP($B624&amp;$N624,'6 этап'!$A$13:$I$512,8,FALSE))</f>
        <v>0.01</v>
      </c>
      <c r="L624" s="32">
        <f>IF(ISERROR(VLOOKUP($B624&amp;$N624,'7 этап'!$A$13:$I$466,8,FALSE)),0,VLOOKUP($B624&amp;$N624,'7 этап'!$A$13:$I$466,8,FALSE))</f>
        <v>0</v>
      </c>
      <c r="M624" s="12">
        <f>LARGE(F624:K624,1)+LARGE(F624:K624,2)+LARGE(F624:K624,3)+LARGE(F624:K624,4)+L624</f>
        <v>0.01</v>
      </c>
      <c r="N624" s="14" t="s">
        <v>972</v>
      </c>
    </row>
    <row r="625" spans="1:14" s="27" customFormat="1" ht="30" customHeight="1" x14ac:dyDescent="0.3">
      <c r="A625" s="9" t="s">
        <v>973</v>
      </c>
      <c r="B625" s="9"/>
      <c r="C625" s="9"/>
      <c r="D625" s="9"/>
      <c r="E625" s="15"/>
      <c r="F625" s="32">
        <f>IF(ISERROR(VLOOKUP($B625&amp;$N625,'1 этап'!$A$13:$I$512,8,FALSE)),0,VLOOKUP($B625&amp;$N625,'1 этап'!$A$13:$I$512,8,FALSE))</f>
        <v>0</v>
      </c>
      <c r="G625" s="32">
        <f>IF(ISERROR(VLOOKUP($B625&amp;$N625,'2 этап'!$A$13:$I$512,8,FALSE)),0,VLOOKUP($B625&amp;$N625,'2 этап'!$A$13:$I$512,8,FALSE))</f>
        <v>0</v>
      </c>
      <c r="H625" s="32">
        <f>IF(ISERROR(VLOOKUP($B625&amp;$N625,'3 этап'!$A$13:$I$512,8,FALSE)),0,VLOOKUP($B625&amp;$N625,'3 этап'!$A$13:$I$512,8,FALSE))</f>
        <v>0</v>
      </c>
      <c r="I625" s="32">
        <f>IF(ISERROR(VLOOKUP($B625&amp;$N625,'4 этап'!$A$13:$I$512,8,FALSE)),0,VLOOKUP($B625&amp;$N625,'4 этап'!$A$13:$I$512,8,FALSE))</f>
        <v>0</v>
      </c>
      <c r="J625" s="32">
        <f>IF(ISERROR(VLOOKUP($B625&amp;$N625,'5 этап'!$A$13:$I$512,8,FALSE)),0,VLOOKUP($B625&amp;$N625,'5 этап'!$A$13:$I$512,8,FALSE))</f>
        <v>0</v>
      </c>
      <c r="K625" s="32">
        <f>IF(ISERROR(VLOOKUP($B625&amp;$N625,'6 этап'!$A$13:$I$512,8,FALSE)),0,VLOOKUP($B625&amp;$N625,'6 этап'!$A$13:$I$512,8,FALSE))</f>
        <v>0</v>
      </c>
      <c r="L625" s="32">
        <f>IF(ISERROR(VLOOKUP($B625&amp;$N625,'7 этап'!$A$13:$I$466,8,FALSE)),0,VLOOKUP($B625&amp;$N625,'7 этап'!$A$13:$I$466,8,FALSE))</f>
        <v>0</v>
      </c>
      <c r="M625" s="25">
        <v>1001</v>
      </c>
      <c r="N625" s="26" t="s">
        <v>973</v>
      </c>
    </row>
    <row r="626" spans="1:14" x14ac:dyDescent="0.3">
      <c r="A626" s="4">
        <v>1</v>
      </c>
      <c r="B626" s="4" t="s">
        <v>327</v>
      </c>
      <c r="C626" s="4" t="s">
        <v>61</v>
      </c>
      <c r="D626" s="4">
        <v>2007</v>
      </c>
      <c r="E626" s="8">
        <f>COUNTIF(F626:L626,"&gt;0")</f>
        <v>7</v>
      </c>
      <c r="F626" s="32">
        <f>IF(ISERROR(VLOOKUP($B626&amp;$N626,'1 этап'!$A$13:$I$512,8,FALSE)),0,VLOOKUP($B626&amp;$N626,'1 этап'!$A$13:$I$512,8,FALSE))</f>
        <v>192.8</v>
      </c>
      <c r="G626" s="32">
        <f>IF(ISERROR(VLOOKUP($B626&amp;$N626,'2 этап'!$A$13:$I$512,8,FALSE)),0,VLOOKUP($B626&amp;$N626,'2 этап'!$A$13:$I$512,8,FALSE))</f>
        <v>187.7</v>
      </c>
      <c r="H626" s="32">
        <f>IF(ISERROR(VLOOKUP($B626&amp;$N626,'3 этап'!$A$13:$I$512,8,FALSE)),0,VLOOKUP($B626&amp;$N626,'3 этап'!$A$13:$I$512,8,FALSE))</f>
        <v>200</v>
      </c>
      <c r="I626" s="32">
        <f>IF(ISERROR(VLOOKUP($B626&amp;$N626,'4 этап'!$A$13:$I$512,8,FALSE)),0,VLOOKUP($B626&amp;$N626,'4 этап'!$A$13:$I$512,8,FALSE))</f>
        <v>169.4</v>
      </c>
      <c r="J626" s="32">
        <f>IF(ISERROR(VLOOKUP($B626&amp;$N626,'5 этап'!$A$13:$I$512,8,FALSE)),0,VLOOKUP($B626&amp;$N626,'5 этап'!$A$13:$I$512,8,FALSE))</f>
        <v>190.3</v>
      </c>
      <c r="K626" s="32">
        <f>IF(ISERROR(VLOOKUP($B626&amp;$N626,'6 этап'!$A$13:$I$512,8,FALSE)),0,VLOOKUP($B626&amp;$N626,'6 этап'!$A$13:$I$512,8,FALSE))</f>
        <v>188.3</v>
      </c>
      <c r="L626" s="32">
        <f>IF(ISERROR(VLOOKUP($B626&amp;$N626,'7 этап'!$A$13:$I$466,8,FALSE)),0,VLOOKUP($B626&amp;$N626,'7 этап'!$A$13:$I$466,8,FALSE))</f>
        <v>193.6</v>
      </c>
      <c r="M626" s="12">
        <f>LARGE(F626:K626,1)+LARGE(F626:K626,2)+LARGE(F626:K626,3)+LARGE(F626:K626,4)+L626</f>
        <v>965.00000000000011</v>
      </c>
      <c r="N626" s="14" t="s">
        <v>973</v>
      </c>
    </row>
    <row r="627" spans="1:14" x14ac:dyDescent="0.3">
      <c r="A627" s="4">
        <v>2</v>
      </c>
      <c r="B627" s="4" t="s">
        <v>324</v>
      </c>
      <c r="C627" s="4" t="s">
        <v>98</v>
      </c>
      <c r="D627" s="4">
        <v>2007</v>
      </c>
      <c r="E627" s="8">
        <f>COUNTIF(F627:L627,"&gt;0")</f>
        <v>5</v>
      </c>
      <c r="F627" s="32">
        <f>IF(ISERROR(VLOOKUP($B627&amp;$N627,'1 этап'!$A$13:$I$512,8,FALSE)),0,VLOOKUP($B627&amp;$N627,'1 этап'!$A$13:$I$512,8,FALSE))</f>
        <v>0</v>
      </c>
      <c r="G627" s="32">
        <f>IF(ISERROR(VLOOKUP($B627&amp;$N627,'2 этап'!$A$13:$I$512,8,FALSE)),0,VLOOKUP($B627&amp;$N627,'2 этап'!$A$13:$I$512,8,FALSE))</f>
        <v>189.4</v>
      </c>
      <c r="H627" s="32">
        <f>IF(ISERROR(VLOOKUP($B627&amp;$N627,'3 этап'!$A$13:$I$512,8,FALSE)),0,VLOOKUP($B627&amp;$N627,'3 этап'!$A$13:$I$512,8,FALSE))</f>
        <v>0</v>
      </c>
      <c r="I627" s="32">
        <f>IF(ISERROR(VLOOKUP($B627&amp;$N627,'4 этап'!$A$13:$I$512,8,FALSE)),0,VLOOKUP($B627&amp;$N627,'4 этап'!$A$13:$I$512,8,FALSE))</f>
        <v>199.2</v>
      </c>
      <c r="J627" s="32">
        <f>IF(ISERROR(VLOOKUP($B627&amp;$N627,'5 этап'!$A$13:$I$512,8,FALSE)),0,VLOOKUP($B627&amp;$N627,'5 этап'!$A$13:$I$512,8,FALSE))</f>
        <v>193.6</v>
      </c>
      <c r="K627" s="32">
        <f>IF(ISERROR(VLOOKUP($B627&amp;$N627,'6 этап'!$A$13:$I$512,8,FALSE)),0,VLOOKUP($B627&amp;$N627,'6 этап'!$A$13:$I$512,8,FALSE))</f>
        <v>198.1</v>
      </c>
      <c r="L627" s="32">
        <f>IF(ISERROR(VLOOKUP($B627&amp;$N627,'7 этап'!$A$13:$I$466,8,FALSE)),0,VLOOKUP($B627&amp;$N627,'7 этап'!$A$13:$I$466,8,FALSE))</f>
        <v>183.6</v>
      </c>
      <c r="M627" s="12">
        <f>LARGE(F627:K627,1)+LARGE(F627:K627,2)+LARGE(F627:K627,3)+LARGE(F627:K627,4)+L627</f>
        <v>963.9</v>
      </c>
      <c r="N627" s="14" t="s">
        <v>973</v>
      </c>
    </row>
    <row r="628" spans="1:14" x14ac:dyDescent="0.3">
      <c r="A628" s="35">
        <v>3</v>
      </c>
      <c r="B628" s="4" t="s">
        <v>325</v>
      </c>
      <c r="C628" s="4" t="s">
        <v>149</v>
      </c>
      <c r="D628" s="4">
        <v>2006</v>
      </c>
      <c r="E628" s="8">
        <f>COUNTIF(F628:L628,"&gt;0")</f>
        <v>7</v>
      </c>
      <c r="F628" s="32">
        <f>IF(ISERROR(VLOOKUP($B628&amp;$N628,'1 этап'!$A$13:$I$512,8,FALSE)),0,VLOOKUP($B628&amp;$N628,'1 этап'!$A$13:$I$512,8,FALSE))</f>
        <v>188.2</v>
      </c>
      <c r="G628" s="32">
        <f>IF(ISERROR(VLOOKUP($B628&amp;$N628,'2 этап'!$A$13:$I$512,8,FALSE)),0,VLOOKUP($B628&amp;$N628,'2 этап'!$A$13:$I$512,8,FALSE))</f>
        <v>189.1</v>
      </c>
      <c r="H628" s="32">
        <f>IF(ISERROR(VLOOKUP($B628&amp;$N628,'3 этап'!$A$13:$I$512,8,FALSE)),0,VLOOKUP($B628&amp;$N628,'3 этап'!$A$13:$I$512,8,FALSE))</f>
        <v>193.3</v>
      </c>
      <c r="I628" s="32">
        <f>IF(ISERROR(VLOOKUP($B628&amp;$N628,'4 этап'!$A$13:$I$512,8,FALSE)),0,VLOOKUP($B628&amp;$N628,'4 этап'!$A$13:$I$512,8,FALSE))</f>
        <v>185.5</v>
      </c>
      <c r="J628" s="32">
        <f>IF(ISERROR(VLOOKUP($B628&amp;$N628,'5 этап'!$A$13:$I$512,8,FALSE)),0,VLOOKUP($B628&amp;$N628,'5 этап'!$A$13:$I$512,8,FALSE))</f>
        <v>191.7</v>
      </c>
      <c r="K628" s="32">
        <f>IF(ISERROR(VLOOKUP($B628&amp;$N628,'6 этап'!$A$13:$I$512,8,FALSE)),0,VLOOKUP($B628&amp;$N628,'6 этап'!$A$13:$I$512,8,FALSE))</f>
        <v>174.8</v>
      </c>
      <c r="L628" s="32">
        <f>IF(ISERROR(VLOOKUP($B628&amp;$N628,'7 этап'!$A$13:$I$466,8,FALSE)),0,VLOOKUP($B628&amp;$N628,'7 этап'!$A$13:$I$466,8,FALSE))</f>
        <v>191.8</v>
      </c>
      <c r="M628" s="12">
        <f>LARGE(F628:K628,1)+LARGE(F628:K628,2)+LARGE(F628:K628,3)+LARGE(F628:K628,4)+L628</f>
        <v>954.09999999999991</v>
      </c>
      <c r="N628" s="14" t="s">
        <v>973</v>
      </c>
    </row>
    <row r="629" spans="1:14" x14ac:dyDescent="0.3">
      <c r="A629" s="35">
        <v>4</v>
      </c>
      <c r="B629" s="4" t="s">
        <v>328</v>
      </c>
      <c r="C629" s="4" t="s">
        <v>61</v>
      </c>
      <c r="D629" s="4">
        <v>2007</v>
      </c>
      <c r="E629" s="8">
        <f>COUNTIF(F629:L629,"&gt;0")</f>
        <v>7</v>
      </c>
      <c r="F629" s="32">
        <f>IF(ISERROR(VLOOKUP($B629&amp;$N629,'1 этап'!$A$13:$I$512,8,FALSE)),0,VLOOKUP($B629&amp;$N629,'1 этап'!$A$13:$I$512,8,FALSE))</f>
        <v>0.01</v>
      </c>
      <c r="G629" s="32">
        <f>IF(ISERROR(VLOOKUP($B629&amp;$N629,'2 этап'!$A$13:$I$512,8,FALSE)),0,VLOOKUP($B629&amp;$N629,'2 этап'!$A$13:$I$512,8,FALSE))</f>
        <v>187.6</v>
      </c>
      <c r="H629" s="32">
        <f>IF(ISERROR(VLOOKUP($B629&amp;$N629,'3 этап'!$A$13:$I$512,8,FALSE)),0,VLOOKUP($B629&amp;$N629,'3 этап'!$A$13:$I$512,8,FALSE))</f>
        <v>184</v>
      </c>
      <c r="I629" s="32">
        <f>IF(ISERROR(VLOOKUP($B629&amp;$N629,'4 этап'!$A$13:$I$512,8,FALSE)),0,VLOOKUP($B629&amp;$N629,'4 этап'!$A$13:$I$512,8,FALSE))</f>
        <v>156</v>
      </c>
      <c r="J629" s="32">
        <f>IF(ISERROR(VLOOKUP($B629&amp;$N629,'5 этап'!$A$13:$I$512,8,FALSE)),0,VLOOKUP($B629&amp;$N629,'5 этап'!$A$13:$I$512,8,FALSE))</f>
        <v>177.6</v>
      </c>
      <c r="K629" s="32">
        <f>IF(ISERROR(VLOOKUP($B629&amp;$N629,'6 этап'!$A$13:$I$512,8,FALSE)),0,VLOOKUP($B629&amp;$N629,'6 этап'!$A$13:$I$512,8,FALSE))</f>
        <v>200</v>
      </c>
      <c r="L629" s="32">
        <f>IF(ISERROR(VLOOKUP($B629&amp;$N629,'7 этап'!$A$13:$I$466,8,FALSE)),0,VLOOKUP($B629&amp;$N629,'7 этап'!$A$13:$I$466,8,FALSE))</f>
        <v>194.5</v>
      </c>
      <c r="M629" s="12">
        <f>LARGE(F629:K629,1)+LARGE(F629:K629,2)+LARGE(F629:K629,3)+LARGE(F629:K629,4)+L629</f>
        <v>943.7</v>
      </c>
      <c r="N629" s="14" t="s">
        <v>973</v>
      </c>
    </row>
    <row r="630" spans="1:14" x14ac:dyDescent="0.3">
      <c r="A630" s="35">
        <v>5</v>
      </c>
      <c r="B630" s="4" t="s">
        <v>330</v>
      </c>
      <c r="C630" s="4" t="s">
        <v>44</v>
      </c>
      <c r="D630" s="4">
        <v>2007</v>
      </c>
      <c r="E630" s="8">
        <f>COUNTIF(F630:L630,"&gt;0")</f>
        <v>6</v>
      </c>
      <c r="F630" s="32">
        <f>IF(ISERROR(VLOOKUP($B630&amp;$N630,'1 этап'!$A$13:$I$512,8,FALSE)),0,VLOOKUP($B630&amp;$N630,'1 этап'!$A$13:$I$512,8,FALSE))</f>
        <v>189</v>
      </c>
      <c r="G630" s="32">
        <f>IF(ISERROR(VLOOKUP($B630&amp;$N630,'2 этап'!$A$13:$I$512,8,FALSE)),0,VLOOKUP($B630&amp;$N630,'2 этап'!$A$13:$I$512,8,FALSE))</f>
        <v>180.2</v>
      </c>
      <c r="H630" s="32">
        <f>IF(ISERROR(VLOOKUP($B630&amp;$N630,'3 этап'!$A$13:$I$512,8,FALSE)),0,VLOOKUP($B630&amp;$N630,'3 этап'!$A$13:$I$512,8,FALSE))</f>
        <v>195.3</v>
      </c>
      <c r="I630" s="32">
        <f>IF(ISERROR(VLOOKUP($B630&amp;$N630,'4 этап'!$A$13:$I$512,8,FALSE)),0,VLOOKUP($B630&amp;$N630,'4 этап'!$A$13:$I$512,8,FALSE))</f>
        <v>178.1</v>
      </c>
      <c r="J630" s="32">
        <f>IF(ISERROR(VLOOKUP($B630&amp;$N630,'5 этап'!$A$13:$I$512,8,FALSE)),0,VLOOKUP($B630&amp;$N630,'5 этап'!$A$13:$I$512,8,FALSE))</f>
        <v>181.9</v>
      </c>
      <c r="K630" s="32">
        <f>IF(ISERROR(VLOOKUP($B630&amp;$N630,'6 этап'!$A$13:$I$512,8,FALSE)),0,VLOOKUP($B630&amp;$N630,'6 этап'!$A$13:$I$512,8,FALSE))</f>
        <v>0</v>
      </c>
      <c r="L630" s="32">
        <f>IF(ISERROR(VLOOKUP($B630&amp;$N630,'7 этап'!$A$13:$I$466,8,FALSE)),0,VLOOKUP($B630&amp;$N630,'7 этап'!$A$13:$I$466,8,FALSE))</f>
        <v>188.2</v>
      </c>
      <c r="M630" s="12">
        <f>LARGE(F630:K630,1)+LARGE(F630:K630,2)+LARGE(F630:K630,3)+LARGE(F630:K630,4)+L630</f>
        <v>934.60000000000014</v>
      </c>
      <c r="N630" s="14" t="s">
        <v>973</v>
      </c>
    </row>
    <row r="631" spans="1:14" x14ac:dyDescent="0.3">
      <c r="A631" s="35">
        <v>6</v>
      </c>
      <c r="B631" s="4" t="s">
        <v>334</v>
      </c>
      <c r="C631" s="4" t="s">
        <v>44</v>
      </c>
      <c r="D631" s="4">
        <v>2006</v>
      </c>
      <c r="E631" s="8">
        <f>COUNTIF(F631:L631,"&gt;0")</f>
        <v>7</v>
      </c>
      <c r="F631" s="32">
        <f>IF(ISERROR(VLOOKUP($B631&amp;$N631,'1 этап'!$A$13:$I$512,8,FALSE)),0,VLOOKUP($B631&amp;$N631,'1 этап'!$A$13:$I$512,8,FALSE))</f>
        <v>172.2</v>
      </c>
      <c r="G631" s="32">
        <f>IF(ISERROR(VLOOKUP($B631&amp;$N631,'2 этап'!$A$13:$I$512,8,FALSE)),0,VLOOKUP($B631&amp;$N631,'2 этап'!$A$13:$I$512,8,FALSE))</f>
        <v>176</v>
      </c>
      <c r="H631" s="32">
        <f>IF(ISERROR(VLOOKUP($B631&amp;$N631,'3 этап'!$A$13:$I$512,8,FALSE)),0,VLOOKUP($B631&amp;$N631,'3 этап'!$A$13:$I$512,8,FALSE))</f>
        <v>168.1</v>
      </c>
      <c r="I631" s="32">
        <f>IF(ISERROR(VLOOKUP($B631&amp;$N631,'4 этап'!$A$13:$I$512,8,FALSE)),0,VLOOKUP($B631&amp;$N631,'4 этап'!$A$13:$I$512,8,FALSE))</f>
        <v>139.9</v>
      </c>
      <c r="J631" s="32">
        <f>IF(ISERROR(VLOOKUP($B631&amp;$N631,'5 этап'!$A$13:$I$512,8,FALSE)),0,VLOOKUP($B631&amp;$N631,'5 этап'!$A$13:$I$512,8,FALSE))</f>
        <v>174.9</v>
      </c>
      <c r="K631" s="32">
        <f>IF(ISERROR(VLOOKUP($B631&amp;$N631,'6 этап'!$A$13:$I$512,8,FALSE)),0,VLOOKUP($B631&amp;$N631,'6 этап'!$A$13:$I$512,8,FALSE))</f>
        <v>0.01</v>
      </c>
      <c r="L631" s="32">
        <f>IF(ISERROR(VLOOKUP($B631&amp;$N631,'7 этап'!$A$13:$I$466,8,FALSE)),0,VLOOKUP($B631&amp;$N631,'7 этап'!$A$13:$I$466,8,FALSE))</f>
        <v>177.6</v>
      </c>
      <c r="M631" s="12">
        <f>LARGE(F631:K631,1)+LARGE(F631:K631,2)+LARGE(F631:K631,3)+LARGE(F631:K631,4)+L631</f>
        <v>868.8</v>
      </c>
      <c r="N631" s="14" t="s">
        <v>973</v>
      </c>
    </row>
    <row r="632" spans="1:14" x14ac:dyDescent="0.3">
      <c r="A632" s="35">
        <v>7</v>
      </c>
      <c r="B632" s="16" t="s">
        <v>576</v>
      </c>
      <c r="C632" s="16" t="s">
        <v>143</v>
      </c>
      <c r="D632" s="16">
        <v>2007</v>
      </c>
      <c r="E632" s="8">
        <f>COUNTIF(F632:L632,"&gt;0")</f>
        <v>5</v>
      </c>
      <c r="F632" s="32">
        <f>IF(ISERROR(VLOOKUP($B632&amp;$N632,'1 этап'!$A$13:$I$512,8,FALSE)),0,VLOOKUP($B632&amp;$N632,'1 этап'!$A$13:$I$512,8,FALSE))</f>
        <v>170.3</v>
      </c>
      <c r="G632" s="32">
        <f>IF(ISERROR(VLOOKUP($B632&amp;$N632,'2 этап'!$A$13:$I$512,8,FALSE)),0,VLOOKUP($B632&amp;$N632,'2 этап'!$A$13:$I$512,8,FALSE))</f>
        <v>0</v>
      </c>
      <c r="H632" s="32">
        <f>IF(ISERROR(VLOOKUP($B632&amp;$N632,'3 этап'!$A$13:$I$512,8,FALSE)),0,VLOOKUP($B632&amp;$N632,'3 этап'!$A$13:$I$512,8,FALSE))</f>
        <v>0</v>
      </c>
      <c r="I632" s="32">
        <f>IF(ISERROR(VLOOKUP($B632&amp;$N632,'4 этап'!$A$13:$I$512,8,FALSE)),0,VLOOKUP($B632&amp;$N632,'4 этап'!$A$13:$I$512,8,FALSE))</f>
        <v>139.6</v>
      </c>
      <c r="J632" s="32">
        <f>IF(ISERROR(VLOOKUP($B632&amp;$N632,'5 этап'!$A$13:$I$512,8,FALSE)),0,VLOOKUP($B632&amp;$N632,'5 этап'!$A$13:$I$512,8,FALSE))</f>
        <v>183.6</v>
      </c>
      <c r="K632" s="32">
        <f>IF(ISERROR(VLOOKUP($B632&amp;$N632,'6 этап'!$A$13:$I$512,8,FALSE)),0,VLOOKUP($B632&amp;$N632,'6 этап'!$A$13:$I$512,8,FALSE))</f>
        <v>169.2</v>
      </c>
      <c r="L632" s="32">
        <f>IF(ISERROR(VLOOKUP($B632&amp;$N632,'7 этап'!$A$13:$I$466,8,FALSE)),0,VLOOKUP($B632&amp;$N632,'7 этап'!$A$13:$I$466,8,FALSE))</f>
        <v>196</v>
      </c>
      <c r="M632" s="12">
        <f>LARGE(F632:K632,1)+LARGE(F632:K632,2)+LARGE(F632:K632,3)+LARGE(F632:K632,4)+L632</f>
        <v>858.69999999999993</v>
      </c>
      <c r="N632" s="14" t="s">
        <v>973</v>
      </c>
    </row>
    <row r="633" spans="1:14" x14ac:dyDescent="0.3">
      <c r="A633" s="35">
        <v>8</v>
      </c>
      <c r="B633" s="16" t="s">
        <v>336</v>
      </c>
      <c r="C633" s="16" t="s">
        <v>143</v>
      </c>
      <c r="D633" s="16">
        <v>2006</v>
      </c>
      <c r="E633" s="8">
        <f>COUNTIF(F633:L633,"&gt;0")</f>
        <v>6</v>
      </c>
      <c r="F633" s="32">
        <f>IF(ISERROR(VLOOKUP($B633&amp;$N633,'1 этап'!$A$13:$I$512,8,FALSE)),0,VLOOKUP($B633&amp;$N633,'1 этап'!$A$13:$I$512,8,FALSE))</f>
        <v>136.69999999999999</v>
      </c>
      <c r="G633" s="32">
        <f>IF(ISERROR(VLOOKUP($B633&amp;$N633,'2 этап'!$A$13:$I$512,8,FALSE)),0,VLOOKUP($B633&amp;$N633,'2 этап'!$A$13:$I$512,8,FALSE))</f>
        <v>165.5</v>
      </c>
      <c r="H633" s="32">
        <f>IF(ISERROR(VLOOKUP($B633&amp;$N633,'3 этап'!$A$13:$I$512,8,FALSE)),0,VLOOKUP($B633&amp;$N633,'3 этап'!$A$13:$I$512,8,FALSE))</f>
        <v>182.3</v>
      </c>
      <c r="I633" s="32">
        <f>IF(ISERROR(VLOOKUP($B633&amp;$N633,'4 этап'!$A$13:$I$512,8,FALSE)),0,VLOOKUP($B633&amp;$N633,'4 этап'!$A$13:$I$512,8,FALSE))</f>
        <v>0</v>
      </c>
      <c r="J633" s="32">
        <f>IF(ISERROR(VLOOKUP($B633&amp;$N633,'5 этап'!$A$13:$I$512,8,FALSE)),0,VLOOKUP($B633&amp;$N633,'5 этап'!$A$13:$I$512,8,FALSE))</f>
        <v>120.8</v>
      </c>
      <c r="K633" s="32">
        <f>IF(ISERROR(VLOOKUP($B633&amp;$N633,'6 этап'!$A$13:$I$512,8,FALSE)),0,VLOOKUP($B633&amp;$N633,'6 этап'!$A$13:$I$512,8,FALSE))</f>
        <v>133.69999999999999</v>
      </c>
      <c r="L633" s="32">
        <f>IF(ISERROR(VLOOKUP($B633&amp;$N633,'7 этап'!$A$13:$I$466,8,FALSE)),0,VLOOKUP($B633&amp;$N633,'7 этап'!$A$13:$I$466,8,FALSE))</f>
        <v>175.9</v>
      </c>
      <c r="M633" s="12">
        <f>LARGE(F633:K633,1)+LARGE(F633:K633,2)+LARGE(F633:K633,3)+LARGE(F633:K633,4)+L633</f>
        <v>794.1</v>
      </c>
      <c r="N633" s="14" t="s">
        <v>973</v>
      </c>
    </row>
    <row r="634" spans="1:14" x14ac:dyDescent="0.3">
      <c r="A634" s="35">
        <v>9</v>
      </c>
      <c r="B634" s="16" t="s">
        <v>765</v>
      </c>
      <c r="C634" s="16" t="s">
        <v>98</v>
      </c>
      <c r="D634" s="16">
        <v>2007</v>
      </c>
      <c r="E634" s="8">
        <f>COUNTIF(F634:L634,"&gt;0")</f>
        <v>4</v>
      </c>
      <c r="F634" s="32">
        <f>IF(ISERROR(VLOOKUP($B634&amp;$N634,'1 этап'!$A$13:$I$512,8,FALSE)),0,VLOOKUP($B634&amp;$N634,'1 этап'!$A$13:$I$512,8,FALSE))</f>
        <v>0</v>
      </c>
      <c r="G634" s="32">
        <f>IF(ISERROR(VLOOKUP($B634&amp;$N634,'2 этап'!$A$13:$I$512,8,FALSE)),0,VLOOKUP($B634&amp;$N634,'2 этап'!$A$13:$I$512,8,FALSE))</f>
        <v>0</v>
      </c>
      <c r="H634" s="32">
        <f>IF(ISERROR(VLOOKUP($B634&amp;$N634,'3 этап'!$A$13:$I$512,8,FALSE)),0,VLOOKUP($B634&amp;$N634,'3 этап'!$A$13:$I$512,8,FALSE))</f>
        <v>0</v>
      </c>
      <c r="I634" s="32">
        <f>IF(ISERROR(VLOOKUP($B634&amp;$N634,'4 этап'!$A$13:$I$512,8,FALSE)),0,VLOOKUP($B634&amp;$N634,'4 этап'!$A$13:$I$512,8,FALSE))</f>
        <v>188.7</v>
      </c>
      <c r="J634" s="32">
        <f>IF(ISERROR(VLOOKUP($B634&amp;$N634,'5 этап'!$A$13:$I$512,8,FALSE)),0,VLOOKUP($B634&amp;$N634,'5 этап'!$A$13:$I$512,8,FALSE))</f>
        <v>197.3</v>
      </c>
      <c r="K634" s="32">
        <f>IF(ISERROR(VLOOKUP($B634&amp;$N634,'6 этап'!$A$13:$I$512,8,FALSE)),0,VLOOKUP($B634&amp;$N634,'6 этап'!$A$13:$I$512,8,FALSE))</f>
        <v>195.4</v>
      </c>
      <c r="L634" s="32">
        <f>IF(ISERROR(VLOOKUP($B634&amp;$N634,'7 этап'!$A$13:$I$466,8,FALSE)),0,VLOOKUP($B634&amp;$N634,'7 этап'!$A$13:$I$466,8,FALSE))</f>
        <v>200</v>
      </c>
      <c r="M634" s="12">
        <f>LARGE(F634:K634,1)+LARGE(F634:K634,2)+LARGE(F634:K634,3)+LARGE(F634:K634,4)+L634</f>
        <v>781.40000000000009</v>
      </c>
      <c r="N634" s="14" t="s">
        <v>973</v>
      </c>
    </row>
    <row r="635" spans="1:14" x14ac:dyDescent="0.3">
      <c r="A635" s="35">
        <v>10</v>
      </c>
      <c r="B635" s="4" t="s">
        <v>322</v>
      </c>
      <c r="C635" s="4" t="s">
        <v>48</v>
      </c>
      <c r="D635" s="4">
        <v>2006</v>
      </c>
      <c r="E635" s="8">
        <f>COUNTIF(F635:L635,"&gt;0")</f>
        <v>5</v>
      </c>
      <c r="F635" s="32">
        <f>IF(ISERROR(VLOOKUP($B635&amp;$N635,'1 этап'!$A$13:$I$512,8,FALSE)),0,VLOOKUP($B635&amp;$N635,'1 этап'!$A$13:$I$512,8,FALSE))</f>
        <v>193.4</v>
      </c>
      <c r="G635" s="32">
        <f>IF(ISERROR(VLOOKUP($B635&amp;$N635,'2 этап'!$A$13:$I$512,8,FALSE)),0,VLOOKUP($B635&amp;$N635,'2 этап'!$A$13:$I$512,8,FALSE))</f>
        <v>200</v>
      </c>
      <c r="H635" s="32">
        <f>IF(ISERROR(VLOOKUP($B635&amp;$N635,'3 этап'!$A$13:$I$512,8,FALSE)),0,VLOOKUP($B635&amp;$N635,'3 этап'!$A$13:$I$512,8,FALSE))</f>
        <v>0</v>
      </c>
      <c r="I635" s="32">
        <f>IF(ISERROR(VLOOKUP($B635&amp;$N635,'4 этап'!$A$13:$I$512,8,FALSE)),0,VLOOKUP($B635&amp;$N635,'4 этап'!$A$13:$I$512,8,FALSE))</f>
        <v>177.9</v>
      </c>
      <c r="J635" s="32">
        <f>IF(ISERROR(VLOOKUP($B635&amp;$N635,'5 этап'!$A$13:$I$512,8,FALSE)),0,VLOOKUP($B635&amp;$N635,'5 этап'!$A$13:$I$512,8,FALSE))</f>
        <v>191.7</v>
      </c>
      <c r="K635" s="32">
        <f>IF(ISERROR(VLOOKUP($B635&amp;$N635,'6 этап'!$A$13:$I$512,8,FALSE)),0,VLOOKUP($B635&amp;$N635,'6 этап'!$A$13:$I$512,8,FALSE))</f>
        <v>188.5</v>
      </c>
      <c r="L635" s="32">
        <f>IF(ISERROR(VLOOKUP($B635&amp;$N635,'7 этап'!$A$13:$I$466,8,FALSE)),0,VLOOKUP($B635&amp;$N635,'7 этап'!$A$13:$I$466,8,FALSE))</f>
        <v>0</v>
      </c>
      <c r="M635" s="12">
        <f>LARGE(F635:K635,1)+LARGE(F635:K635,2)+LARGE(F635:K635,3)+LARGE(F635:K635,4)+L635</f>
        <v>773.59999999999991</v>
      </c>
      <c r="N635" s="14" t="s">
        <v>973</v>
      </c>
    </row>
    <row r="636" spans="1:14" x14ac:dyDescent="0.3">
      <c r="A636" s="35">
        <v>11</v>
      </c>
      <c r="B636" s="4" t="s">
        <v>345</v>
      </c>
      <c r="C636" s="4" t="s">
        <v>149</v>
      </c>
      <c r="D636" s="4">
        <v>2007</v>
      </c>
      <c r="E636" s="8">
        <f>COUNTIF(F636:L636,"&gt;0")</f>
        <v>7</v>
      </c>
      <c r="F636" s="32">
        <f>IF(ISERROR(VLOOKUP($B636&amp;$N636,'1 этап'!$A$13:$I$512,8,FALSE)),0,VLOOKUP($B636&amp;$N636,'1 этап'!$A$13:$I$512,8,FALSE))</f>
        <v>153.1</v>
      </c>
      <c r="G636" s="32">
        <f>IF(ISERROR(VLOOKUP($B636&amp;$N636,'2 этап'!$A$13:$I$512,8,FALSE)),0,VLOOKUP($B636&amp;$N636,'2 этап'!$A$13:$I$512,8,FALSE))</f>
        <v>152.80000000000001</v>
      </c>
      <c r="H636" s="32">
        <f>IF(ISERROR(VLOOKUP($B636&amp;$N636,'3 этап'!$A$13:$I$512,8,FALSE)),0,VLOOKUP($B636&amp;$N636,'3 этап'!$A$13:$I$512,8,FALSE))</f>
        <v>152.6</v>
      </c>
      <c r="I636" s="32">
        <f>IF(ISERROR(VLOOKUP($B636&amp;$N636,'4 этап'!$A$13:$I$512,8,FALSE)),0,VLOOKUP($B636&amp;$N636,'4 этап'!$A$13:$I$512,8,FALSE))</f>
        <v>77.5</v>
      </c>
      <c r="J636" s="32">
        <f>IF(ISERROR(VLOOKUP($B636&amp;$N636,'5 этап'!$A$13:$I$512,8,FALSE)),0,VLOOKUP($B636&amp;$N636,'5 этап'!$A$13:$I$512,8,FALSE))</f>
        <v>0.01</v>
      </c>
      <c r="K636" s="32">
        <f>IF(ISERROR(VLOOKUP($B636&amp;$N636,'6 этап'!$A$13:$I$512,8,FALSE)),0,VLOOKUP($B636&amp;$N636,'6 этап'!$A$13:$I$512,8,FALSE))</f>
        <v>134.80000000000001</v>
      </c>
      <c r="L636" s="32">
        <f>IF(ISERROR(VLOOKUP($B636&amp;$N636,'7 этап'!$A$13:$I$466,8,FALSE)),0,VLOOKUP($B636&amp;$N636,'7 этап'!$A$13:$I$466,8,FALSE))</f>
        <v>172.1</v>
      </c>
      <c r="M636" s="12">
        <f>LARGE(F636:K636,1)+LARGE(F636:K636,2)+LARGE(F636:K636,3)+LARGE(F636:K636,4)+L636</f>
        <v>765.4</v>
      </c>
      <c r="N636" s="14" t="s">
        <v>973</v>
      </c>
    </row>
    <row r="637" spans="1:14" x14ac:dyDescent="0.3">
      <c r="A637" s="35">
        <v>12</v>
      </c>
      <c r="B637" s="4" t="s">
        <v>343</v>
      </c>
      <c r="C637" s="4" t="s">
        <v>37</v>
      </c>
      <c r="D637" s="4">
        <v>2007</v>
      </c>
      <c r="E637" s="8">
        <f>COUNTIF(F637:L637,"&gt;0")</f>
        <v>5</v>
      </c>
      <c r="F637" s="32">
        <f>IF(ISERROR(VLOOKUP($B637&amp;$N637,'1 этап'!$A$13:$I$512,8,FALSE)),0,VLOOKUP($B637&amp;$N637,'1 этап'!$A$13:$I$512,8,FALSE))</f>
        <v>112.7</v>
      </c>
      <c r="G637" s="32">
        <f>IF(ISERROR(VLOOKUP($B637&amp;$N637,'2 этап'!$A$13:$I$512,8,FALSE)),0,VLOOKUP($B637&amp;$N637,'2 этап'!$A$13:$I$512,8,FALSE))</f>
        <v>156.4</v>
      </c>
      <c r="H637" s="32">
        <f>IF(ISERROR(VLOOKUP($B637&amp;$N637,'3 этап'!$A$13:$I$512,8,FALSE)),0,VLOOKUP($B637&amp;$N637,'3 этап'!$A$13:$I$512,8,FALSE))</f>
        <v>149.4</v>
      </c>
      <c r="I637" s="32">
        <f>IF(ISERROR(VLOOKUP($B637&amp;$N637,'4 этап'!$A$13:$I$512,8,FALSE)),0,VLOOKUP($B637&amp;$N637,'4 этап'!$A$13:$I$512,8,FALSE))</f>
        <v>0</v>
      </c>
      <c r="J637" s="32">
        <f>IF(ISERROR(VLOOKUP($B637&amp;$N637,'5 этап'!$A$13:$I$512,8,FALSE)),0,VLOOKUP($B637&amp;$N637,'5 этап'!$A$13:$I$512,8,FALSE))</f>
        <v>145.4</v>
      </c>
      <c r="K637" s="32">
        <f>IF(ISERROR(VLOOKUP($B637&amp;$N637,'6 этап'!$A$13:$I$512,8,FALSE)),0,VLOOKUP($B637&amp;$N637,'6 этап'!$A$13:$I$512,8,FALSE))</f>
        <v>0</v>
      </c>
      <c r="L637" s="32">
        <f>IF(ISERROR(VLOOKUP($B637&amp;$N637,'7 этап'!$A$13:$I$466,8,FALSE)),0,VLOOKUP($B637&amp;$N637,'7 этап'!$A$13:$I$466,8,FALSE))</f>
        <v>174.2</v>
      </c>
      <c r="M637" s="12">
        <f>LARGE(F637:K637,1)+LARGE(F637:K637,2)+LARGE(F637:K637,3)+LARGE(F637:K637,4)+L637</f>
        <v>738.10000000000014</v>
      </c>
      <c r="N637" s="14" t="s">
        <v>973</v>
      </c>
    </row>
    <row r="638" spans="1:14" x14ac:dyDescent="0.3">
      <c r="A638" s="35">
        <v>13</v>
      </c>
      <c r="B638" s="4" t="s">
        <v>332</v>
      </c>
      <c r="C638" s="4" t="s">
        <v>48</v>
      </c>
      <c r="D638" s="4">
        <v>2007</v>
      </c>
      <c r="E638" s="8">
        <f>COUNTIF(F638:L638,"&gt;0")</f>
        <v>5</v>
      </c>
      <c r="F638" s="32">
        <f>IF(ISERROR(VLOOKUP($B638&amp;$N638,'1 этап'!$A$13:$I$512,8,FALSE)),0,VLOOKUP($B638&amp;$N638,'1 этап'!$A$13:$I$512,8,FALSE))</f>
        <v>180.1</v>
      </c>
      <c r="G638" s="32">
        <f>IF(ISERROR(VLOOKUP($B638&amp;$N638,'2 этап'!$A$13:$I$512,8,FALSE)),0,VLOOKUP($B638&amp;$N638,'2 этап'!$A$13:$I$512,8,FALSE))</f>
        <v>176.3</v>
      </c>
      <c r="H638" s="32">
        <f>IF(ISERROR(VLOOKUP($B638&amp;$N638,'3 этап'!$A$13:$I$512,8,FALSE)),0,VLOOKUP($B638&amp;$N638,'3 этап'!$A$13:$I$512,8,FALSE))</f>
        <v>190.1</v>
      </c>
      <c r="I638" s="32">
        <f>IF(ISERROR(VLOOKUP($B638&amp;$N638,'4 этап'!$A$13:$I$512,8,FALSE)),0,VLOOKUP($B638&amp;$N638,'4 этап'!$A$13:$I$512,8,FALSE))</f>
        <v>173.9</v>
      </c>
      <c r="J638" s="32">
        <f>IF(ISERROR(VLOOKUP($B638&amp;$N638,'5 этап'!$A$13:$I$512,8,FALSE)),0,VLOOKUP($B638&amp;$N638,'5 этап'!$A$13:$I$512,8,FALSE))</f>
        <v>0</v>
      </c>
      <c r="K638" s="32">
        <f>IF(ISERROR(VLOOKUP($B638&amp;$N638,'6 этап'!$A$13:$I$512,8,FALSE)),0,VLOOKUP($B638&amp;$N638,'6 этап'!$A$13:$I$512,8,FALSE))</f>
        <v>177.8</v>
      </c>
      <c r="L638" s="32">
        <f>IF(ISERROR(VLOOKUP($B638&amp;$N638,'7 этап'!$A$13:$I$466,8,FALSE)),0,VLOOKUP($B638&amp;$N638,'7 этап'!$A$13:$I$466,8,FALSE))</f>
        <v>0</v>
      </c>
      <c r="M638" s="12">
        <f>LARGE(F638:K638,1)+LARGE(F638:K638,2)+LARGE(F638:K638,3)+LARGE(F638:K638,4)+L638</f>
        <v>724.3</v>
      </c>
      <c r="N638" s="14" t="s">
        <v>973</v>
      </c>
    </row>
    <row r="639" spans="1:14" x14ac:dyDescent="0.3">
      <c r="A639" s="35">
        <v>14</v>
      </c>
      <c r="B639" s="4" t="s">
        <v>326</v>
      </c>
      <c r="C639" s="4" t="s">
        <v>37</v>
      </c>
      <c r="D639" s="4">
        <v>2007</v>
      </c>
      <c r="E639" s="8">
        <f>COUNTIF(F639:L639,"&gt;0")</f>
        <v>5</v>
      </c>
      <c r="F639" s="32">
        <f>IF(ISERROR(VLOOKUP($B639&amp;$N639,'1 этап'!$A$13:$I$512,8,FALSE)),0,VLOOKUP($B639&amp;$N639,'1 этап'!$A$13:$I$512,8,FALSE))</f>
        <v>132.6</v>
      </c>
      <c r="G639" s="32">
        <f>IF(ISERROR(VLOOKUP($B639&amp;$N639,'2 этап'!$A$13:$I$512,8,FALSE)),0,VLOOKUP($B639&amp;$N639,'2 этап'!$A$13:$I$512,8,FALSE))</f>
        <v>187.9</v>
      </c>
      <c r="H639" s="32">
        <f>IF(ISERROR(VLOOKUP($B639&amp;$N639,'3 этап'!$A$13:$I$512,8,FALSE)),0,VLOOKUP($B639&amp;$N639,'3 этап'!$A$13:$I$512,8,FALSE))</f>
        <v>191.9</v>
      </c>
      <c r="I639" s="32">
        <f>IF(ISERROR(VLOOKUP($B639&amp;$N639,'4 этап'!$A$13:$I$512,8,FALSE)),0,VLOOKUP($B639&amp;$N639,'4 этап'!$A$13:$I$512,8,FALSE))</f>
        <v>170.7</v>
      </c>
      <c r="J639" s="32">
        <f>IF(ISERROR(VLOOKUP($B639&amp;$N639,'5 этап'!$A$13:$I$512,8,FALSE)),0,VLOOKUP($B639&amp;$N639,'5 этап'!$A$13:$I$512,8,FALSE))</f>
        <v>168.4</v>
      </c>
      <c r="K639" s="32">
        <f>IF(ISERROR(VLOOKUP($B639&amp;$N639,'6 этап'!$A$13:$I$512,8,FALSE)),0,VLOOKUP($B639&amp;$N639,'6 этап'!$A$13:$I$512,8,FALSE))</f>
        <v>0</v>
      </c>
      <c r="L639" s="32">
        <f>IF(ISERROR(VLOOKUP($B639&amp;$N639,'7 этап'!$A$13:$I$466,8,FALSE)),0,VLOOKUP($B639&amp;$N639,'7 этап'!$A$13:$I$466,8,FALSE))</f>
        <v>0</v>
      </c>
      <c r="M639" s="12">
        <f>LARGE(F639:K639,1)+LARGE(F639:K639,2)+LARGE(F639:K639,3)+LARGE(F639:K639,4)+L639</f>
        <v>718.9</v>
      </c>
      <c r="N639" s="14" t="s">
        <v>973</v>
      </c>
    </row>
    <row r="640" spans="1:14" x14ac:dyDescent="0.3">
      <c r="A640" s="35">
        <v>15</v>
      </c>
      <c r="B640" s="4" t="s">
        <v>333</v>
      </c>
      <c r="C640" s="4" t="s">
        <v>35</v>
      </c>
      <c r="D640" s="4">
        <v>2007</v>
      </c>
      <c r="E640" s="8">
        <f>COUNTIF(F640:L640,"&gt;0")</f>
        <v>6</v>
      </c>
      <c r="F640" s="32">
        <f>IF(ISERROR(VLOOKUP($B640&amp;$N640,'1 этап'!$A$13:$I$512,8,FALSE)),0,VLOOKUP($B640&amp;$N640,'1 этап'!$A$13:$I$512,8,FALSE))</f>
        <v>167.2</v>
      </c>
      <c r="G640" s="32">
        <f>IF(ISERROR(VLOOKUP($B640&amp;$N640,'2 этап'!$A$13:$I$512,8,FALSE)),0,VLOOKUP($B640&amp;$N640,'2 этап'!$A$13:$I$512,8,FALSE))</f>
        <v>176</v>
      </c>
      <c r="H640" s="32">
        <f>IF(ISERROR(VLOOKUP($B640&amp;$N640,'3 этап'!$A$13:$I$512,8,FALSE)),0,VLOOKUP($B640&amp;$N640,'3 этап'!$A$13:$I$512,8,FALSE))</f>
        <v>193.3</v>
      </c>
      <c r="I640" s="32">
        <f>IF(ISERROR(VLOOKUP($B640&amp;$N640,'4 этап'!$A$13:$I$512,8,FALSE)),0,VLOOKUP($B640&amp;$N640,'4 этап'!$A$13:$I$512,8,FALSE))</f>
        <v>147.80000000000001</v>
      </c>
      <c r="J640" s="32">
        <f>IF(ISERROR(VLOOKUP($B640&amp;$N640,'5 этап'!$A$13:$I$512,8,FALSE)),0,VLOOKUP($B640&amp;$N640,'5 этап'!$A$13:$I$512,8,FALSE))</f>
        <v>182.1</v>
      </c>
      <c r="K640" s="32">
        <f>IF(ISERROR(VLOOKUP($B640&amp;$N640,'6 этап'!$A$13:$I$512,8,FALSE)),0,VLOOKUP($B640&amp;$N640,'6 этап'!$A$13:$I$512,8,FALSE))</f>
        <v>133.9</v>
      </c>
      <c r="L640" s="32">
        <f>IF(ISERROR(VLOOKUP($B640&amp;$N640,'7 этап'!$A$13:$I$466,8,FALSE)),0,VLOOKUP($B640&amp;$N640,'7 этап'!$A$13:$I$466,8,FALSE))</f>
        <v>0</v>
      </c>
      <c r="M640" s="12">
        <f>LARGE(F640:K640,1)+LARGE(F640:K640,2)+LARGE(F640:K640,3)+LARGE(F640:K640,4)+L640</f>
        <v>718.59999999999991</v>
      </c>
      <c r="N640" s="14" t="s">
        <v>973</v>
      </c>
    </row>
    <row r="641" spans="1:14" x14ac:dyDescent="0.3">
      <c r="A641" s="35">
        <v>16</v>
      </c>
      <c r="B641" s="4" t="s">
        <v>347</v>
      </c>
      <c r="C641" s="4" t="s">
        <v>37</v>
      </c>
      <c r="D641" s="4">
        <v>2007</v>
      </c>
      <c r="E641" s="8">
        <f>COUNTIF(F641:L641,"&gt;0")</f>
        <v>7</v>
      </c>
      <c r="F641" s="32">
        <f>IF(ISERROR(VLOOKUP($B641&amp;$N641,'1 этап'!$A$13:$I$512,8,FALSE)),0,VLOOKUP($B641&amp;$N641,'1 этап'!$A$13:$I$512,8,FALSE))</f>
        <v>77</v>
      </c>
      <c r="G641" s="32">
        <f>IF(ISERROR(VLOOKUP($B641&amp;$N641,'2 этап'!$A$13:$I$512,8,FALSE)),0,VLOOKUP($B641&amp;$N641,'2 этап'!$A$13:$I$512,8,FALSE))</f>
        <v>149.4</v>
      </c>
      <c r="H641" s="32">
        <f>IF(ISERROR(VLOOKUP($B641&amp;$N641,'3 этап'!$A$13:$I$512,8,FALSE)),0,VLOOKUP($B641&amp;$N641,'3 этап'!$A$13:$I$512,8,FALSE))</f>
        <v>169.6</v>
      </c>
      <c r="I641" s="32">
        <f>IF(ISERROR(VLOOKUP($B641&amp;$N641,'4 этап'!$A$13:$I$512,8,FALSE)),0,VLOOKUP($B641&amp;$N641,'4 этап'!$A$13:$I$512,8,FALSE))</f>
        <v>87.2</v>
      </c>
      <c r="J641" s="32">
        <f>IF(ISERROR(VLOOKUP($B641&amp;$N641,'5 этап'!$A$13:$I$512,8,FALSE)),0,VLOOKUP($B641&amp;$N641,'5 этап'!$A$13:$I$512,8,FALSE))</f>
        <v>98.9</v>
      </c>
      <c r="K641" s="32">
        <f>IF(ISERROR(VLOOKUP($B641&amp;$N641,'6 этап'!$A$13:$I$512,8,FALSE)),0,VLOOKUP($B641&amp;$N641,'6 этап'!$A$13:$I$512,8,FALSE))</f>
        <v>141</v>
      </c>
      <c r="L641" s="32">
        <f>IF(ISERROR(VLOOKUP($B641&amp;$N641,'7 этап'!$A$13:$I$466,8,FALSE)),0,VLOOKUP($B641&amp;$N641,'7 этап'!$A$13:$I$466,8,FALSE))</f>
        <v>154</v>
      </c>
      <c r="M641" s="12">
        <f>LARGE(F641:K641,1)+LARGE(F641:K641,2)+LARGE(F641:K641,3)+LARGE(F641:K641,4)+L641</f>
        <v>712.9</v>
      </c>
      <c r="N641" s="14" t="s">
        <v>973</v>
      </c>
    </row>
    <row r="642" spans="1:14" x14ac:dyDescent="0.3">
      <c r="A642" s="35">
        <v>17</v>
      </c>
      <c r="B642" s="4" t="s">
        <v>335</v>
      </c>
      <c r="C642" s="4" t="s">
        <v>48</v>
      </c>
      <c r="D642" s="4">
        <v>2006</v>
      </c>
      <c r="E642" s="8">
        <f>COUNTIF(F642:L642,"&gt;0")</f>
        <v>5</v>
      </c>
      <c r="F642" s="32">
        <f>IF(ISERROR(VLOOKUP($B642&amp;$N642,'1 этап'!$A$13:$I$512,8,FALSE)),0,VLOOKUP($B642&amp;$N642,'1 этап'!$A$13:$I$512,8,FALSE))</f>
        <v>194.4</v>
      </c>
      <c r="G642" s="32">
        <f>IF(ISERROR(VLOOKUP($B642&amp;$N642,'2 этап'!$A$13:$I$512,8,FALSE)),0,VLOOKUP($B642&amp;$N642,'2 этап'!$A$13:$I$512,8,FALSE))</f>
        <v>167.9</v>
      </c>
      <c r="H642" s="32">
        <f>IF(ISERROR(VLOOKUP($B642&amp;$N642,'3 этап'!$A$13:$I$512,8,FALSE)),0,VLOOKUP($B642&amp;$N642,'3 этап'!$A$13:$I$512,8,FALSE))</f>
        <v>0</v>
      </c>
      <c r="I642" s="32">
        <f>IF(ISERROR(VLOOKUP($B642&amp;$N642,'4 этап'!$A$13:$I$512,8,FALSE)),0,VLOOKUP($B642&amp;$N642,'4 этап'!$A$13:$I$512,8,FALSE))</f>
        <v>166.1</v>
      </c>
      <c r="J642" s="32">
        <f>IF(ISERROR(VLOOKUP($B642&amp;$N642,'5 этап'!$A$13:$I$512,8,FALSE)),0,VLOOKUP($B642&amp;$N642,'5 этап'!$A$13:$I$512,8,FALSE))</f>
        <v>165.9</v>
      </c>
      <c r="K642" s="32">
        <f>IF(ISERROR(VLOOKUP($B642&amp;$N642,'6 этап'!$A$13:$I$512,8,FALSE)),0,VLOOKUP($B642&amp;$N642,'6 этап'!$A$13:$I$512,8,FALSE))</f>
        <v>182.6</v>
      </c>
      <c r="L642" s="32">
        <f>IF(ISERROR(VLOOKUP($B642&amp;$N642,'7 этап'!$A$13:$I$466,8,FALSE)),0,VLOOKUP($B642&amp;$N642,'7 этап'!$A$13:$I$466,8,FALSE))</f>
        <v>0</v>
      </c>
      <c r="M642" s="12">
        <f>LARGE(F642:K642,1)+LARGE(F642:K642,2)+LARGE(F642:K642,3)+LARGE(F642:K642,4)+L642</f>
        <v>711</v>
      </c>
      <c r="N642" s="14" t="s">
        <v>973</v>
      </c>
    </row>
    <row r="643" spans="1:14" x14ac:dyDescent="0.3">
      <c r="A643" s="35">
        <v>18</v>
      </c>
      <c r="B643" s="4" t="s">
        <v>323</v>
      </c>
      <c r="C643" s="4" t="s">
        <v>46</v>
      </c>
      <c r="D643" s="4">
        <v>2007</v>
      </c>
      <c r="E643" s="8">
        <f>COUNTIF(F643:L643,"&gt;0")</f>
        <v>4</v>
      </c>
      <c r="F643" s="32">
        <f>IF(ISERROR(VLOOKUP($B643&amp;$N643,'1 этап'!$A$13:$I$512,8,FALSE)),0,VLOOKUP($B643&amp;$N643,'1 этап'!$A$13:$I$512,8,FALSE))</f>
        <v>0</v>
      </c>
      <c r="G643" s="32">
        <f>IF(ISERROR(VLOOKUP($B643&amp;$N643,'2 этап'!$A$13:$I$512,8,FALSE)),0,VLOOKUP($B643&amp;$N643,'2 этап'!$A$13:$I$512,8,FALSE))</f>
        <v>189.7</v>
      </c>
      <c r="H643" s="32">
        <f>IF(ISERROR(VLOOKUP($B643&amp;$N643,'3 этап'!$A$13:$I$512,8,FALSE)),0,VLOOKUP($B643&amp;$N643,'3 этап'!$A$13:$I$512,8,FALSE))</f>
        <v>193.2</v>
      </c>
      <c r="I643" s="32">
        <f>IF(ISERROR(VLOOKUP($B643&amp;$N643,'4 этап'!$A$13:$I$512,8,FALSE)),0,VLOOKUP($B643&amp;$N643,'4 этап'!$A$13:$I$512,8,FALSE))</f>
        <v>122.7</v>
      </c>
      <c r="J643" s="32">
        <f>IF(ISERROR(VLOOKUP($B643&amp;$N643,'5 этап'!$A$13:$I$512,8,FALSE)),0,VLOOKUP($B643&amp;$N643,'5 этап'!$A$13:$I$512,8,FALSE))</f>
        <v>0</v>
      </c>
      <c r="K643" s="32">
        <f>IF(ISERROR(VLOOKUP($B643&amp;$N643,'6 этап'!$A$13:$I$512,8,FALSE)),0,VLOOKUP($B643&amp;$N643,'6 этап'!$A$13:$I$512,8,FALSE))</f>
        <v>0</v>
      </c>
      <c r="L643" s="32">
        <f>IF(ISERROR(VLOOKUP($B643&amp;$N643,'7 этап'!$A$13:$I$466,8,FALSE)),0,VLOOKUP($B643&amp;$N643,'7 этап'!$A$13:$I$466,8,FALSE))</f>
        <v>194.8</v>
      </c>
      <c r="M643" s="12">
        <f>LARGE(F643:K643,1)+LARGE(F643:K643,2)+LARGE(F643:K643,3)+LARGE(F643:K643,4)+L643</f>
        <v>700.4</v>
      </c>
      <c r="N643" s="14" t="s">
        <v>973</v>
      </c>
    </row>
    <row r="644" spans="1:14" x14ac:dyDescent="0.3">
      <c r="A644" s="35">
        <v>19</v>
      </c>
      <c r="B644" s="4" t="s">
        <v>340</v>
      </c>
      <c r="C644" s="4" t="s">
        <v>48</v>
      </c>
      <c r="D644" s="4">
        <v>2006</v>
      </c>
      <c r="E644" s="8">
        <f>COUNTIF(F644:L644,"&gt;0")</f>
        <v>5</v>
      </c>
      <c r="F644" s="32">
        <f>IF(ISERROR(VLOOKUP($B644&amp;$N644,'1 этап'!$A$13:$I$512,8,FALSE)),0,VLOOKUP($B644&amp;$N644,'1 этап'!$A$13:$I$512,8,FALSE))</f>
        <v>175.6</v>
      </c>
      <c r="G644" s="32">
        <f>IF(ISERROR(VLOOKUP($B644&amp;$N644,'2 этап'!$A$13:$I$512,8,FALSE)),0,VLOOKUP($B644&amp;$N644,'2 этап'!$A$13:$I$512,8,FALSE))</f>
        <v>159.9</v>
      </c>
      <c r="H644" s="32">
        <f>IF(ISERROR(VLOOKUP($B644&amp;$N644,'3 этап'!$A$13:$I$512,8,FALSE)),0,VLOOKUP($B644&amp;$N644,'3 этап'!$A$13:$I$512,8,FALSE))</f>
        <v>181.7</v>
      </c>
      <c r="I644" s="32">
        <f>IF(ISERROR(VLOOKUP($B644&amp;$N644,'4 этап'!$A$13:$I$512,8,FALSE)),0,VLOOKUP($B644&amp;$N644,'4 этап'!$A$13:$I$512,8,FALSE))</f>
        <v>132.5</v>
      </c>
      <c r="J644" s="32">
        <f>IF(ISERROR(VLOOKUP($B644&amp;$N644,'5 этап'!$A$13:$I$512,8,FALSE)),0,VLOOKUP($B644&amp;$N644,'5 этап'!$A$13:$I$512,8,FALSE))</f>
        <v>178.3</v>
      </c>
      <c r="K644" s="32">
        <f>IF(ISERROR(VLOOKUP($B644&amp;$N644,'6 этап'!$A$13:$I$512,8,FALSE)),0,VLOOKUP($B644&amp;$N644,'6 этап'!$A$13:$I$512,8,FALSE))</f>
        <v>0</v>
      </c>
      <c r="L644" s="32">
        <f>IF(ISERROR(VLOOKUP($B644&amp;$N644,'7 этап'!$A$13:$I$466,8,FALSE)),0,VLOOKUP($B644&amp;$N644,'7 этап'!$A$13:$I$466,8,FALSE))</f>
        <v>0</v>
      </c>
      <c r="M644" s="12">
        <f>LARGE(F644:K644,1)+LARGE(F644:K644,2)+LARGE(F644:K644,3)+LARGE(F644:K644,4)+L644</f>
        <v>695.5</v>
      </c>
      <c r="N644" s="14" t="s">
        <v>973</v>
      </c>
    </row>
    <row r="645" spans="1:14" x14ac:dyDescent="0.3">
      <c r="A645" s="35">
        <v>20</v>
      </c>
      <c r="B645" s="4" t="s">
        <v>337</v>
      </c>
      <c r="C645" s="4" t="s">
        <v>48</v>
      </c>
      <c r="D645" s="4">
        <v>2006</v>
      </c>
      <c r="E645" s="8">
        <f>COUNTIF(F645:L645,"&gt;0")</f>
        <v>4</v>
      </c>
      <c r="F645" s="32">
        <f>IF(ISERROR(VLOOKUP($B645&amp;$N645,'1 этап'!$A$13:$I$512,8,FALSE)),0,VLOOKUP($B645&amp;$N645,'1 этап'!$A$13:$I$512,8,FALSE))</f>
        <v>0</v>
      </c>
      <c r="G645" s="32">
        <f>IF(ISERROR(VLOOKUP($B645&amp;$N645,'2 этап'!$A$13:$I$512,8,FALSE)),0,VLOOKUP($B645&amp;$N645,'2 этап'!$A$13:$I$512,8,FALSE))</f>
        <v>164.8</v>
      </c>
      <c r="H645" s="32">
        <f>IF(ISERROR(VLOOKUP($B645&amp;$N645,'3 этап'!$A$13:$I$512,8,FALSE)),0,VLOOKUP($B645&amp;$N645,'3 этап'!$A$13:$I$512,8,FALSE))</f>
        <v>188.2</v>
      </c>
      <c r="I645" s="32">
        <f>IF(ISERROR(VLOOKUP($B645&amp;$N645,'4 этап'!$A$13:$I$512,8,FALSE)),0,VLOOKUP($B645&amp;$N645,'4 этап'!$A$13:$I$512,8,FALSE))</f>
        <v>165.3</v>
      </c>
      <c r="J645" s="32">
        <f>IF(ISERROR(VLOOKUP($B645&amp;$N645,'5 этап'!$A$13:$I$512,8,FALSE)),0,VLOOKUP($B645&amp;$N645,'5 этап'!$A$13:$I$512,8,FALSE))</f>
        <v>0</v>
      </c>
      <c r="K645" s="32">
        <f>IF(ISERROR(VLOOKUP($B645&amp;$N645,'6 этап'!$A$13:$I$512,8,FALSE)),0,VLOOKUP($B645&amp;$N645,'6 этап'!$A$13:$I$512,8,FALSE))</f>
        <v>171.4</v>
      </c>
      <c r="L645" s="32">
        <f>IF(ISERROR(VLOOKUP($B645&amp;$N645,'7 этап'!$A$13:$I$466,8,FALSE)),0,VLOOKUP($B645&amp;$N645,'7 этап'!$A$13:$I$466,8,FALSE))</f>
        <v>0</v>
      </c>
      <c r="M645" s="12">
        <f>LARGE(F645:K645,1)+LARGE(F645:K645,2)+LARGE(F645:K645,3)+LARGE(F645:K645,4)+L645</f>
        <v>689.7</v>
      </c>
      <c r="N645" s="14" t="s">
        <v>973</v>
      </c>
    </row>
    <row r="646" spans="1:14" x14ac:dyDescent="0.3">
      <c r="A646" s="35">
        <v>21</v>
      </c>
      <c r="B646" s="4" t="s">
        <v>331</v>
      </c>
      <c r="C646" s="4" t="s">
        <v>149</v>
      </c>
      <c r="D646" s="4">
        <v>2006</v>
      </c>
      <c r="E646" s="8">
        <f>COUNTIF(F646:L646,"&gt;0")</f>
        <v>5</v>
      </c>
      <c r="F646" s="32">
        <f>IF(ISERROR(VLOOKUP($B646&amp;$N646,'1 этап'!$A$13:$I$512,8,FALSE)),0,VLOOKUP($B646&amp;$N646,'1 этап'!$A$13:$I$512,8,FALSE))</f>
        <v>164.6</v>
      </c>
      <c r="G646" s="32">
        <f>IF(ISERROR(VLOOKUP($B646&amp;$N646,'2 этап'!$A$13:$I$512,8,FALSE)),0,VLOOKUP($B646&amp;$N646,'2 этап'!$A$13:$I$512,8,FALSE))</f>
        <v>176.4</v>
      </c>
      <c r="H646" s="32">
        <f>IF(ISERROR(VLOOKUP($B646&amp;$N646,'3 этап'!$A$13:$I$512,8,FALSE)),0,VLOOKUP($B646&amp;$N646,'3 этап'!$A$13:$I$512,8,FALSE))</f>
        <v>184</v>
      </c>
      <c r="I646" s="32">
        <f>IF(ISERROR(VLOOKUP($B646&amp;$N646,'4 этап'!$A$13:$I$512,8,FALSE)),0,VLOOKUP($B646&amp;$N646,'4 этап'!$A$13:$I$512,8,FALSE))</f>
        <v>148.6</v>
      </c>
      <c r="J646" s="32">
        <f>IF(ISERROR(VLOOKUP($B646&amp;$N646,'5 этап'!$A$13:$I$512,8,FALSE)),0,VLOOKUP($B646&amp;$N646,'5 этап'!$A$13:$I$512,8,FALSE))</f>
        <v>163.19999999999999</v>
      </c>
      <c r="K646" s="32">
        <f>IF(ISERROR(VLOOKUP($B646&amp;$N646,'6 этап'!$A$13:$I$512,8,FALSE)),0,VLOOKUP($B646&amp;$N646,'6 этап'!$A$13:$I$512,8,FALSE))</f>
        <v>0</v>
      </c>
      <c r="L646" s="32">
        <f>IF(ISERROR(VLOOKUP($B646&amp;$N646,'7 этап'!$A$13:$I$466,8,FALSE)),0,VLOOKUP($B646&amp;$N646,'7 этап'!$A$13:$I$466,8,FALSE))</f>
        <v>0</v>
      </c>
      <c r="M646" s="12">
        <f>LARGE(F646:K646,1)+LARGE(F646:K646,2)+LARGE(F646:K646,3)+LARGE(F646:K646,4)+L646</f>
        <v>688.2</v>
      </c>
      <c r="N646" s="14" t="s">
        <v>973</v>
      </c>
    </row>
    <row r="647" spans="1:14" x14ac:dyDescent="0.3">
      <c r="A647" s="35">
        <v>22</v>
      </c>
      <c r="B647" s="4" t="s">
        <v>350</v>
      </c>
      <c r="C647" s="4" t="s">
        <v>61</v>
      </c>
      <c r="D647" s="4">
        <v>2007</v>
      </c>
      <c r="E647" s="8">
        <f>COUNTIF(F647:L647,"&gt;0")</f>
        <v>6</v>
      </c>
      <c r="F647" s="32">
        <f>IF(ISERROR(VLOOKUP($B647&amp;$N647,'1 этап'!$A$13:$I$512,8,FALSE)),0,VLOOKUP($B647&amp;$N647,'1 этап'!$A$13:$I$512,8,FALSE))</f>
        <v>97.8</v>
      </c>
      <c r="G647" s="32">
        <f>IF(ISERROR(VLOOKUP($B647&amp;$N647,'2 этап'!$A$13:$I$512,8,FALSE)),0,VLOOKUP($B647&amp;$N647,'2 этап'!$A$13:$I$512,8,FALSE))</f>
        <v>127.2</v>
      </c>
      <c r="H647" s="32">
        <f>IF(ISERROR(VLOOKUP($B647&amp;$N647,'3 этап'!$A$13:$I$512,8,FALSE)),0,VLOOKUP($B647&amp;$N647,'3 этап'!$A$13:$I$512,8,FALSE))</f>
        <v>160.69999999999999</v>
      </c>
      <c r="I647" s="32">
        <f>IF(ISERROR(VLOOKUP($B647&amp;$N647,'4 этап'!$A$13:$I$512,8,FALSE)),0,VLOOKUP($B647&amp;$N647,'4 этап'!$A$13:$I$512,8,FALSE))</f>
        <v>98.8</v>
      </c>
      <c r="J647" s="32">
        <f>IF(ISERROR(VLOOKUP($B647&amp;$N647,'5 этап'!$A$13:$I$512,8,FALSE)),0,VLOOKUP($B647&amp;$N647,'5 этап'!$A$13:$I$512,8,FALSE))</f>
        <v>150</v>
      </c>
      <c r="K647" s="32">
        <f>IF(ISERROR(VLOOKUP($B647&amp;$N647,'6 этап'!$A$13:$I$512,8,FALSE)),0,VLOOKUP($B647&amp;$N647,'6 этап'!$A$13:$I$512,8,FALSE))</f>
        <v>0</v>
      </c>
      <c r="L647" s="32">
        <f>IF(ISERROR(VLOOKUP($B647&amp;$N647,'7 этап'!$A$13:$I$466,8,FALSE)),0,VLOOKUP($B647&amp;$N647,'7 этап'!$A$13:$I$466,8,FALSE))</f>
        <v>150.69999999999999</v>
      </c>
      <c r="M647" s="12">
        <f>LARGE(F647:K647,1)+LARGE(F647:K647,2)+LARGE(F647:K647,3)+LARGE(F647:K647,4)+L647</f>
        <v>687.39999999999986</v>
      </c>
      <c r="N647" s="14" t="s">
        <v>973</v>
      </c>
    </row>
    <row r="648" spans="1:14" x14ac:dyDescent="0.3">
      <c r="A648" s="35">
        <v>23</v>
      </c>
      <c r="B648" s="4" t="s">
        <v>579</v>
      </c>
      <c r="C648" s="4" t="s">
        <v>61</v>
      </c>
      <c r="D648" s="4">
        <v>2006</v>
      </c>
      <c r="E648" s="8">
        <f>COUNTIF(F648:L648,"&gt;0")</f>
        <v>4</v>
      </c>
      <c r="F648" s="32">
        <f>IF(ISERROR(VLOOKUP($B648&amp;$N648,'1 этап'!$A$13:$I$512,8,FALSE)),0,VLOOKUP($B648&amp;$N648,'1 этап'!$A$13:$I$512,8,FALSE))</f>
        <v>157.4</v>
      </c>
      <c r="G648" s="32">
        <f>IF(ISERROR(VLOOKUP($B648&amp;$N648,'2 этап'!$A$13:$I$512,8,FALSE)),0,VLOOKUP($B648&amp;$N648,'2 этап'!$A$13:$I$512,8,FALSE))</f>
        <v>0</v>
      </c>
      <c r="H648" s="32">
        <f>IF(ISERROR(VLOOKUP($B648&amp;$N648,'3 этап'!$A$13:$I$512,8,FALSE)),0,VLOOKUP($B648&amp;$N648,'3 этап'!$A$13:$I$512,8,FALSE))</f>
        <v>185.1</v>
      </c>
      <c r="I648" s="32">
        <f>IF(ISERROR(VLOOKUP($B648&amp;$N648,'4 этап'!$A$13:$I$512,8,FALSE)),0,VLOOKUP($B648&amp;$N648,'4 этап'!$A$13:$I$512,8,FALSE))</f>
        <v>144.5</v>
      </c>
      <c r="J648" s="32">
        <f>IF(ISERROR(VLOOKUP($B648&amp;$N648,'5 этап'!$A$13:$I$512,8,FALSE)),0,VLOOKUP($B648&amp;$N648,'5 этап'!$A$13:$I$512,8,FALSE))</f>
        <v>172.4</v>
      </c>
      <c r="K648" s="32">
        <f>IF(ISERROR(VLOOKUP($B648&amp;$N648,'6 этап'!$A$13:$I$512,8,FALSE)),0,VLOOKUP($B648&amp;$N648,'6 этап'!$A$13:$I$512,8,FALSE))</f>
        <v>0</v>
      </c>
      <c r="L648" s="32">
        <f>IF(ISERROR(VLOOKUP($B648&amp;$N648,'7 этап'!$A$13:$I$466,8,FALSE)),0,VLOOKUP($B648&amp;$N648,'7 этап'!$A$13:$I$466,8,FALSE))</f>
        <v>0</v>
      </c>
      <c r="M648" s="12">
        <f>LARGE(F648:K648,1)+LARGE(F648:K648,2)+LARGE(F648:K648,3)+LARGE(F648:K648,4)+L648</f>
        <v>659.4</v>
      </c>
      <c r="N648" s="14" t="s">
        <v>973</v>
      </c>
    </row>
    <row r="649" spans="1:14" x14ac:dyDescent="0.3">
      <c r="A649" s="35">
        <v>24</v>
      </c>
      <c r="B649" s="4" t="s">
        <v>339</v>
      </c>
      <c r="C649" s="4" t="s">
        <v>58</v>
      </c>
      <c r="D649" s="4">
        <v>2007</v>
      </c>
      <c r="E649" s="8">
        <f>COUNTIF(F649:L649,"&gt;0")</f>
        <v>6</v>
      </c>
      <c r="F649" s="32">
        <f>IF(ISERROR(VLOOKUP($B649&amp;$N649,'1 этап'!$A$13:$I$512,8,FALSE)),0,VLOOKUP($B649&amp;$N649,'1 этап'!$A$13:$I$512,8,FALSE))</f>
        <v>150.80000000000001</v>
      </c>
      <c r="G649" s="32">
        <f>IF(ISERROR(VLOOKUP($B649&amp;$N649,'2 этап'!$A$13:$I$512,8,FALSE)),0,VLOOKUP($B649&amp;$N649,'2 этап'!$A$13:$I$512,8,FALSE))</f>
        <v>160.9</v>
      </c>
      <c r="H649" s="32">
        <f>IF(ISERROR(VLOOKUP($B649&amp;$N649,'3 этап'!$A$13:$I$512,8,FALSE)),0,VLOOKUP($B649&amp;$N649,'3 этап'!$A$13:$I$512,8,FALSE))</f>
        <v>183.4</v>
      </c>
      <c r="I649" s="32">
        <f>IF(ISERROR(VLOOKUP($B649&amp;$N649,'4 этап'!$A$13:$I$512,8,FALSE)),0,VLOOKUP($B649&amp;$N649,'4 этап'!$A$13:$I$512,8,FALSE))</f>
        <v>101.5</v>
      </c>
      <c r="J649" s="32">
        <f>IF(ISERROR(VLOOKUP($B649&amp;$N649,'5 этап'!$A$13:$I$512,8,FALSE)),0,VLOOKUP($B649&amp;$N649,'5 этап'!$A$13:$I$512,8,FALSE))</f>
        <v>146.1</v>
      </c>
      <c r="K649" s="32">
        <f>IF(ISERROR(VLOOKUP($B649&amp;$N649,'6 этап'!$A$13:$I$512,8,FALSE)),0,VLOOKUP($B649&amp;$N649,'6 этап'!$A$13:$I$512,8,FALSE))</f>
        <v>150.69999999999999</v>
      </c>
      <c r="L649" s="32">
        <f>IF(ISERROR(VLOOKUP($B649&amp;$N649,'7 этап'!$A$13:$I$466,8,FALSE)),0,VLOOKUP($B649&amp;$N649,'7 этап'!$A$13:$I$466,8,FALSE))</f>
        <v>0</v>
      </c>
      <c r="M649" s="12">
        <f>LARGE(F649:K649,1)+LARGE(F649:K649,2)+LARGE(F649:K649,3)+LARGE(F649:K649,4)+L649</f>
        <v>645.79999999999995</v>
      </c>
      <c r="N649" s="14" t="s">
        <v>973</v>
      </c>
    </row>
    <row r="650" spans="1:14" x14ac:dyDescent="0.3">
      <c r="A650" s="35">
        <v>25</v>
      </c>
      <c r="B650" s="4" t="s">
        <v>342</v>
      </c>
      <c r="C650" s="4" t="s">
        <v>46</v>
      </c>
      <c r="D650" s="4">
        <v>2006</v>
      </c>
      <c r="E650" s="8">
        <f>COUNTIF(F650:L650,"&gt;0")</f>
        <v>4</v>
      </c>
      <c r="F650" s="32">
        <f>IF(ISERROR(VLOOKUP($B650&amp;$N650,'1 этап'!$A$13:$I$512,8,FALSE)),0,VLOOKUP($B650&amp;$N650,'1 этап'!$A$13:$I$512,8,FALSE))</f>
        <v>159.4</v>
      </c>
      <c r="G650" s="32">
        <f>IF(ISERROR(VLOOKUP($B650&amp;$N650,'2 этап'!$A$13:$I$512,8,FALSE)),0,VLOOKUP($B650&amp;$N650,'2 этап'!$A$13:$I$512,8,FALSE))</f>
        <v>157.1</v>
      </c>
      <c r="H650" s="32">
        <f>IF(ISERROR(VLOOKUP($B650&amp;$N650,'3 этап'!$A$13:$I$512,8,FALSE)),0,VLOOKUP($B650&amp;$N650,'3 этап'!$A$13:$I$512,8,FALSE))</f>
        <v>0</v>
      </c>
      <c r="I650" s="32">
        <f>IF(ISERROR(VLOOKUP($B650&amp;$N650,'4 этап'!$A$13:$I$512,8,FALSE)),0,VLOOKUP($B650&amp;$N650,'4 этап'!$A$13:$I$512,8,FALSE))</f>
        <v>134.80000000000001</v>
      </c>
      <c r="J650" s="32">
        <f>IF(ISERROR(VLOOKUP($B650&amp;$N650,'5 этап'!$A$13:$I$512,8,FALSE)),0,VLOOKUP($B650&amp;$N650,'5 этап'!$A$13:$I$512,8,FALSE))</f>
        <v>0</v>
      </c>
      <c r="K650" s="32">
        <f>IF(ISERROR(VLOOKUP($B650&amp;$N650,'6 этап'!$A$13:$I$512,8,FALSE)),0,VLOOKUP($B650&amp;$N650,'6 этап'!$A$13:$I$512,8,FALSE))</f>
        <v>0</v>
      </c>
      <c r="L650" s="32">
        <f>IF(ISERROR(VLOOKUP($B650&amp;$N650,'7 этап'!$A$13:$I$466,8,FALSE)),0,VLOOKUP($B650&amp;$N650,'7 этап'!$A$13:$I$466,8,FALSE))</f>
        <v>165.6</v>
      </c>
      <c r="M650" s="12">
        <f>LARGE(F650:K650,1)+LARGE(F650:K650,2)+LARGE(F650:K650,3)+LARGE(F650:K650,4)+L650</f>
        <v>616.9</v>
      </c>
      <c r="N650" s="14" t="s">
        <v>973</v>
      </c>
    </row>
    <row r="651" spans="1:14" x14ac:dyDescent="0.3">
      <c r="A651" s="35">
        <v>26</v>
      </c>
      <c r="B651" s="4" t="s">
        <v>341</v>
      </c>
      <c r="C651" s="4" t="s">
        <v>37</v>
      </c>
      <c r="D651" s="4">
        <v>2007</v>
      </c>
      <c r="E651" s="8">
        <f>COUNTIF(F651:L651,"&gt;0")</f>
        <v>6</v>
      </c>
      <c r="F651" s="32">
        <f>IF(ISERROR(VLOOKUP($B651&amp;$N651,'1 этап'!$A$13:$I$512,8,FALSE)),0,VLOOKUP($B651&amp;$N651,'1 этап'!$A$13:$I$512,8,FALSE))</f>
        <v>0.01</v>
      </c>
      <c r="G651" s="32">
        <f>IF(ISERROR(VLOOKUP($B651&amp;$N651,'2 этап'!$A$13:$I$512,8,FALSE)),0,VLOOKUP($B651&amp;$N651,'2 этап'!$A$13:$I$512,8,FALSE))</f>
        <v>157.4</v>
      </c>
      <c r="H651" s="32">
        <f>IF(ISERROR(VLOOKUP($B651&amp;$N651,'3 этап'!$A$13:$I$512,8,FALSE)),0,VLOOKUP($B651&amp;$N651,'3 этап'!$A$13:$I$512,8,FALSE))</f>
        <v>0.01</v>
      </c>
      <c r="I651" s="32">
        <f>IF(ISERROR(VLOOKUP($B651&amp;$N651,'4 этап'!$A$13:$I$512,8,FALSE)),0,VLOOKUP($B651&amp;$N651,'4 этап'!$A$13:$I$512,8,FALSE))</f>
        <v>122.9</v>
      </c>
      <c r="J651" s="32">
        <f>IF(ISERROR(VLOOKUP($B651&amp;$N651,'5 этап'!$A$13:$I$512,8,FALSE)),0,VLOOKUP($B651&amp;$N651,'5 этап'!$A$13:$I$512,8,FALSE))</f>
        <v>171.3</v>
      </c>
      <c r="K651" s="32">
        <f>IF(ISERROR(VLOOKUP($B651&amp;$N651,'6 этап'!$A$13:$I$512,8,FALSE)),0,VLOOKUP($B651&amp;$N651,'6 этап'!$A$13:$I$512,8,FALSE))</f>
        <v>0</v>
      </c>
      <c r="L651" s="32">
        <f>IF(ISERROR(VLOOKUP($B651&amp;$N651,'7 этап'!$A$13:$I$466,8,FALSE)),0,VLOOKUP($B651&amp;$N651,'7 этап'!$A$13:$I$466,8,FALSE))</f>
        <v>161.1</v>
      </c>
      <c r="M651" s="12">
        <f>LARGE(F651:K651,1)+LARGE(F651:K651,2)+LARGE(F651:K651,3)+LARGE(F651:K651,4)+L651</f>
        <v>612.71</v>
      </c>
      <c r="N651" s="14" t="s">
        <v>973</v>
      </c>
    </row>
    <row r="652" spans="1:14" x14ac:dyDescent="0.3">
      <c r="A652" s="35">
        <v>27</v>
      </c>
      <c r="B652" s="4" t="s">
        <v>764</v>
      </c>
      <c r="C652" s="4" t="s">
        <v>98</v>
      </c>
      <c r="D652" s="4">
        <v>2007</v>
      </c>
      <c r="E652" s="8">
        <f>COUNTIF(F652:L652,"&gt;0")</f>
        <v>3</v>
      </c>
      <c r="F652" s="32">
        <f>IF(ISERROR(VLOOKUP($B652&amp;$N652,'1 этап'!$A$13:$I$512,8,FALSE)),0,VLOOKUP($B652&amp;$N652,'1 этап'!$A$13:$I$512,8,FALSE))</f>
        <v>0</v>
      </c>
      <c r="G652" s="32">
        <f>IF(ISERROR(VLOOKUP($B652&amp;$N652,'2 этап'!$A$13:$I$512,8,FALSE)),0,VLOOKUP($B652&amp;$N652,'2 этап'!$A$13:$I$512,8,FALSE))</f>
        <v>0</v>
      </c>
      <c r="H652" s="32">
        <f>IF(ISERROR(VLOOKUP($B652&amp;$N652,'3 этап'!$A$13:$I$512,8,FALSE)),0,VLOOKUP($B652&amp;$N652,'3 этап'!$A$13:$I$512,8,FALSE))</f>
        <v>0</v>
      </c>
      <c r="I652" s="32">
        <f>IF(ISERROR(VLOOKUP($B652&amp;$N652,'4 этап'!$A$13:$I$512,8,FALSE)),0,VLOOKUP($B652&amp;$N652,'4 этап'!$A$13:$I$512,8,FALSE))</f>
        <v>200</v>
      </c>
      <c r="J652" s="32">
        <f>IF(ISERROR(VLOOKUP($B652&amp;$N652,'5 этап'!$A$13:$I$512,8,FALSE)),0,VLOOKUP($B652&amp;$N652,'5 этап'!$A$13:$I$512,8,FALSE))</f>
        <v>0</v>
      </c>
      <c r="K652" s="32">
        <f>IF(ISERROR(VLOOKUP($B652&amp;$N652,'6 этап'!$A$13:$I$512,8,FALSE)),0,VLOOKUP($B652&amp;$N652,'6 этап'!$A$13:$I$512,8,FALSE))</f>
        <v>192.7</v>
      </c>
      <c r="L652" s="32">
        <f>IF(ISERROR(VLOOKUP($B652&amp;$N652,'7 этап'!$A$13:$I$466,8,FALSE)),0,VLOOKUP($B652&amp;$N652,'7 этап'!$A$13:$I$466,8,FALSE))</f>
        <v>198.3</v>
      </c>
      <c r="M652" s="12">
        <f>LARGE(F652:K652,1)+LARGE(F652:K652,2)+LARGE(F652:K652,3)+LARGE(F652:K652,4)+L652</f>
        <v>591</v>
      </c>
      <c r="N652" s="14" t="s">
        <v>973</v>
      </c>
    </row>
    <row r="653" spans="1:14" x14ac:dyDescent="0.3">
      <c r="A653" s="35">
        <v>28</v>
      </c>
      <c r="B653" s="4" t="s">
        <v>344</v>
      </c>
      <c r="C653" s="4" t="s">
        <v>149</v>
      </c>
      <c r="D653" s="4">
        <v>2006</v>
      </c>
      <c r="E653" s="8">
        <f>COUNTIF(F653:L653,"&gt;0")</f>
        <v>5</v>
      </c>
      <c r="F653" s="32">
        <f>IF(ISERROR(VLOOKUP($B653&amp;$N653,'1 этап'!$A$13:$I$512,8,FALSE)),0,VLOOKUP($B653&amp;$N653,'1 этап'!$A$13:$I$512,8,FALSE))</f>
        <v>0.01</v>
      </c>
      <c r="G653" s="32">
        <f>IF(ISERROR(VLOOKUP($B653&amp;$N653,'2 этап'!$A$13:$I$512,8,FALSE)),0,VLOOKUP($B653&amp;$N653,'2 этап'!$A$13:$I$512,8,FALSE))</f>
        <v>156</v>
      </c>
      <c r="H653" s="32">
        <f>IF(ISERROR(VLOOKUP($B653&amp;$N653,'3 этап'!$A$13:$I$512,8,FALSE)),0,VLOOKUP($B653&amp;$N653,'3 этап'!$A$13:$I$512,8,FALSE))</f>
        <v>150.19999999999999</v>
      </c>
      <c r="I653" s="32">
        <f>IF(ISERROR(VLOOKUP($B653&amp;$N653,'4 этап'!$A$13:$I$512,8,FALSE)),0,VLOOKUP($B653&amp;$N653,'4 этап'!$A$13:$I$512,8,FALSE))</f>
        <v>0</v>
      </c>
      <c r="J653" s="32">
        <f>IF(ISERROR(VLOOKUP($B653&amp;$N653,'5 этап'!$A$13:$I$512,8,FALSE)),0,VLOOKUP($B653&amp;$N653,'5 этап'!$A$13:$I$512,8,FALSE))</f>
        <v>0</v>
      </c>
      <c r="K653" s="32">
        <f>IF(ISERROR(VLOOKUP($B653&amp;$N653,'6 этап'!$A$13:$I$512,8,FALSE)),0,VLOOKUP($B653&amp;$N653,'6 этап'!$A$13:$I$512,8,FALSE))</f>
        <v>96.7</v>
      </c>
      <c r="L653" s="32">
        <f>IF(ISERROR(VLOOKUP($B653&amp;$N653,'7 этап'!$A$13:$I$466,8,FALSE)),0,VLOOKUP($B653&amp;$N653,'7 этап'!$A$13:$I$466,8,FALSE))</f>
        <v>157.19999999999999</v>
      </c>
      <c r="M653" s="12">
        <f>LARGE(F653:K653,1)+LARGE(F653:K653,2)+LARGE(F653:K653,3)+LARGE(F653:K653,4)+L653</f>
        <v>560.1099999999999</v>
      </c>
      <c r="N653" s="14" t="s">
        <v>973</v>
      </c>
    </row>
    <row r="654" spans="1:14" x14ac:dyDescent="0.3">
      <c r="A654" s="35">
        <v>29</v>
      </c>
      <c r="B654" s="4" t="s">
        <v>349</v>
      </c>
      <c r="C654" s="4" t="s">
        <v>48</v>
      </c>
      <c r="D654" s="4">
        <v>2007</v>
      </c>
      <c r="E654" s="8">
        <f>COUNTIF(F654:L654,"&gt;0")</f>
        <v>5</v>
      </c>
      <c r="F654" s="32">
        <f>IF(ISERROR(VLOOKUP($B654&amp;$N654,'1 этап'!$A$13:$I$512,8,FALSE)),0,VLOOKUP($B654&amp;$N654,'1 этап'!$A$13:$I$512,8,FALSE))</f>
        <v>0</v>
      </c>
      <c r="G654" s="32">
        <f>IF(ISERROR(VLOOKUP($B654&amp;$N654,'2 этап'!$A$13:$I$512,8,FALSE)),0,VLOOKUP($B654&amp;$N654,'2 этап'!$A$13:$I$512,8,FALSE))</f>
        <v>141.6</v>
      </c>
      <c r="H654" s="32">
        <f>IF(ISERROR(VLOOKUP($B654&amp;$N654,'3 этап'!$A$13:$I$512,8,FALSE)),0,VLOOKUP($B654&amp;$N654,'3 этап'!$A$13:$I$512,8,FALSE))</f>
        <v>140.5</v>
      </c>
      <c r="I654" s="32">
        <f>IF(ISERROR(VLOOKUP($B654&amp;$N654,'4 этап'!$A$13:$I$512,8,FALSE)),0,VLOOKUP($B654&amp;$N654,'4 этап'!$A$13:$I$512,8,FALSE))</f>
        <v>2.9</v>
      </c>
      <c r="J654" s="32">
        <f>IF(ISERROR(VLOOKUP($B654&amp;$N654,'5 этап'!$A$13:$I$512,8,FALSE)),0,VLOOKUP($B654&amp;$N654,'5 этап'!$A$13:$I$512,8,FALSE))</f>
        <v>138.30000000000001</v>
      </c>
      <c r="K654" s="32">
        <f>IF(ISERROR(VLOOKUP($B654&amp;$N654,'6 этап'!$A$13:$I$512,8,FALSE)),0,VLOOKUP($B654&amp;$N654,'6 этап'!$A$13:$I$512,8,FALSE))</f>
        <v>115.8</v>
      </c>
      <c r="L654" s="32">
        <f>IF(ISERROR(VLOOKUP($B654&amp;$N654,'7 этап'!$A$13:$I$466,8,FALSE)),0,VLOOKUP($B654&amp;$N654,'7 этап'!$A$13:$I$466,8,FALSE))</f>
        <v>0</v>
      </c>
      <c r="M654" s="12">
        <f>LARGE(F654:K654,1)+LARGE(F654:K654,2)+LARGE(F654:K654,3)+LARGE(F654:K654,4)+L654</f>
        <v>536.20000000000005</v>
      </c>
      <c r="N654" s="14" t="s">
        <v>973</v>
      </c>
    </row>
    <row r="655" spans="1:14" x14ac:dyDescent="0.3">
      <c r="A655" s="35">
        <v>30</v>
      </c>
      <c r="B655" s="4" t="s">
        <v>575</v>
      </c>
      <c r="C655" s="4" t="s">
        <v>46</v>
      </c>
      <c r="D655" s="4">
        <v>2006</v>
      </c>
      <c r="E655" s="8">
        <f>COUNTIF(F655:L655,"&gt;0")</f>
        <v>3</v>
      </c>
      <c r="F655" s="32">
        <f>IF(ISERROR(VLOOKUP($B655&amp;$N655,'1 этап'!$A$13:$I$512,8,FALSE)),0,VLOOKUP($B655&amp;$N655,'1 этап'!$A$13:$I$512,8,FALSE))</f>
        <v>171.3</v>
      </c>
      <c r="G655" s="32">
        <f>IF(ISERROR(VLOOKUP($B655&amp;$N655,'2 этап'!$A$13:$I$512,8,FALSE)),0,VLOOKUP($B655&amp;$N655,'2 этап'!$A$13:$I$512,8,FALSE))</f>
        <v>0</v>
      </c>
      <c r="H655" s="32">
        <f>IF(ISERROR(VLOOKUP($B655&amp;$N655,'3 этап'!$A$13:$I$512,8,FALSE)),0,VLOOKUP($B655&amp;$N655,'3 этап'!$A$13:$I$512,8,FALSE))</f>
        <v>192.1</v>
      </c>
      <c r="I655" s="32">
        <f>IF(ISERROR(VLOOKUP($B655&amp;$N655,'4 этап'!$A$13:$I$512,8,FALSE)),0,VLOOKUP($B655&amp;$N655,'4 этап'!$A$13:$I$512,8,FALSE))</f>
        <v>168.6</v>
      </c>
      <c r="J655" s="32">
        <f>IF(ISERROR(VLOOKUP($B655&amp;$N655,'5 этап'!$A$13:$I$512,8,FALSE)),0,VLOOKUP($B655&amp;$N655,'5 этап'!$A$13:$I$512,8,FALSE))</f>
        <v>0</v>
      </c>
      <c r="K655" s="32">
        <f>IF(ISERROR(VLOOKUP($B655&amp;$N655,'6 этап'!$A$13:$I$512,8,FALSE)),0,VLOOKUP($B655&amp;$N655,'6 этап'!$A$13:$I$512,8,FALSE))</f>
        <v>0</v>
      </c>
      <c r="L655" s="32">
        <f>IF(ISERROR(VLOOKUP($B655&amp;$N655,'7 этап'!$A$13:$I$466,8,FALSE)),0,VLOOKUP($B655&amp;$N655,'7 этап'!$A$13:$I$466,8,FALSE))</f>
        <v>0</v>
      </c>
      <c r="M655" s="12">
        <f>LARGE(F655:K655,1)+LARGE(F655:K655,2)+LARGE(F655:K655,3)+LARGE(F655:K655,4)+L655</f>
        <v>532</v>
      </c>
      <c r="N655" s="14" t="s">
        <v>973</v>
      </c>
    </row>
    <row r="656" spans="1:14" x14ac:dyDescent="0.3">
      <c r="A656" s="35">
        <v>31</v>
      </c>
      <c r="B656" s="4" t="s">
        <v>573</v>
      </c>
      <c r="C656" s="4" t="s">
        <v>37</v>
      </c>
      <c r="D656" s="4">
        <v>2007</v>
      </c>
      <c r="E656" s="8">
        <f>COUNTIF(F656:L656,"&gt;0")</f>
        <v>3</v>
      </c>
      <c r="F656" s="32">
        <f>IF(ISERROR(VLOOKUP($B656&amp;$N656,'1 этап'!$A$13:$I$512,8,FALSE)),0,VLOOKUP($B656&amp;$N656,'1 этап'!$A$13:$I$512,8,FALSE))</f>
        <v>178</v>
      </c>
      <c r="G656" s="32">
        <f>IF(ISERROR(VLOOKUP($B656&amp;$N656,'2 этап'!$A$13:$I$512,8,FALSE)),0,VLOOKUP($B656&amp;$N656,'2 этап'!$A$13:$I$512,8,FALSE))</f>
        <v>0</v>
      </c>
      <c r="H656" s="32">
        <f>IF(ISERROR(VLOOKUP($B656&amp;$N656,'3 этап'!$A$13:$I$512,8,FALSE)),0,VLOOKUP($B656&amp;$N656,'3 этап'!$A$13:$I$512,8,FALSE))</f>
        <v>0</v>
      </c>
      <c r="I656" s="32">
        <f>IF(ISERROR(VLOOKUP($B656&amp;$N656,'4 этап'!$A$13:$I$512,8,FALSE)),0,VLOOKUP($B656&amp;$N656,'4 этап'!$A$13:$I$512,8,FALSE))</f>
        <v>0</v>
      </c>
      <c r="J656" s="32">
        <f>IF(ISERROR(VLOOKUP($B656&amp;$N656,'5 этап'!$A$13:$I$512,8,FALSE)),0,VLOOKUP($B656&amp;$N656,'5 этап'!$A$13:$I$512,8,FALSE))</f>
        <v>0</v>
      </c>
      <c r="K656" s="32">
        <f>IF(ISERROR(VLOOKUP($B656&amp;$N656,'6 этап'!$A$13:$I$512,8,FALSE)),0,VLOOKUP($B656&amp;$N656,'6 этап'!$A$13:$I$512,8,FALSE))</f>
        <v>172.4</v>
      </c>
      <c r="L656" s="32">
        <f>IF(ISERROR(VLOOKUP($B656&amp;$N656,'7 этап'!$A$13:$I$466,8,FALSE)),0,VLOOKUP($B656&amp;$N656,'7 этап'!$A$13:$I$466,8,FALSE))</f>
        <v>177.9</v>
      </c>
      <c r="M656" s="12">
        <f>LARGE(F656:K656,1)+LARGE(F656:K656,2)+LARGE(F656:K656,3)+LARGE(F656:K656,4)+L656</f>
        <v>528.29999999999995</v>
      </c>
      <c r="N656" s="14" t="s">
        <v>973</v>
      </c>
    </row>
    <row r="657" spans="1:14" x14ac:dyDescent="0.3">
      <c r="A657" s="35">
        <v>32</v>
      </c>
      <c r="B657" s="4" t="s">
        <v>329</v>
      </c>
      <c r="C657" s="4" t="s">
        <v>83</v>
      </c>
      <c r="D657" s="4">
        <v>2006</v>
      </c>
      <c r="E657" s="8">
        <f>COUNTIF(F657:L657,"&gt;0")</f>
        <v>3</v>
      </c>
      <c r="F657" s="32">
        <f>IF(ISERROR(VLOOKUP($B657&amp;$N657,'1 этап'!$A$13:$I$512,8,FALSE)),0,VLOOKUP($B657&amp;$N657,'1 этап'!$A$13:$I$512,8,FALSE))</f>
        <v>0</v>
      </c>
      <c r="G657" s="32">
        <f>IF(ISERROR(VLOOKUP($B657&amp;$N657,'2 этап'!$A$13:$I$512,8,FALSE)),0,VLOOKUP($B657&amp;$N657,'2 этап'!$A$13:$I$512,8,FALSE))</f>
        <v>181.3</v>
      </c>
      <c r="H657" s="32">
        <f>IF(ISERROR(VLOOKUP($B657&amp;$N657,'3 этап'!$A$13:$I$512,8,FALSE)),0,VLOOKUP($B657&amp;$N657,'3 этап'!$A$13:$I$512,8,FALSE))</f>
        <v>0</v>
      </c>
      <c r="I657" s="32">
        <f>IF(ISERROR(VLOOKUP($B657&amp;$N657,'4 этап'!$A$13:$I$512,8,FALSE)),0,VLOOKUP($B657&amp;$N657,'4 этап'!$A$13:$I$512,8,FALSE))</f>
        <v>165</v>
      </c>
      <c r="J657" s="32">
        <f>IF(ISERROR(VLOOKUP($B657&amp;$N657,'5 этап'!$A$13:$I$512,8,FALSE)),0,VLOOKUP($B657&amp;$N657,'5 этап'!$A$13:$I$512,8,FALSE))</f>
        <v>171.1</v>
      </c>
      <c r="K657" s="32">
        <f>IF(ISERROR(VLOOKUP($B657&amp;$N657,'6 этап'!$A$13:$I$512,8,FALSE)),0,VLOOKUP($B657&amp;$N657,'6 этап'!$A$13:$I$512,8,FALSE))</f>
        <v>0</v>
      </c>
      <c r="L657" s="32">
        <f>IF(ISERROR(VLOOKUP($B657&amp;$N657,'7 этап'!$A$13:$I$466,8,FALSE)),0,VLOOKUP($B657&amp;$N657,'7 этап'!$A$13:$I$466,8,FALSE))</f>
        <v>0</v>
      </c>
      <c r="M657" s="12">
        <f>LARGE(F657:K657,1)+LARGE(F657:K657,2)+LARGE(F657:K657,3)+LARGE(F657:K657,4)+L657</f>
        <v>517.4</v>
      </c>
      <c r="N657" s="14" t="s">
        <v>973</v>
      </c>
    </row>
    <row r="658" spans="1:14" x14ac:dyDescent="0.3">
      <c r="A658" s="35">
        <v>33</v>
      </c>
      <c r="B658" s="4" t="s">
        <v>348</v>
      </c>
      <c r="C658" s="4" t="s">
        <v>94</v>
      </c>
      <c r="D658" s="4">
        <v>2007</v>
      </c>
      <c r="E658" s="8">
        <f>COUNTIF(F658:L658,"&gt;0")</f>
        <v>4</v>
      </c>
      <c r="F658" s="32">
        <f>IF(ISERROR(VLOOKUP($B658&amp;$N658,'1 этап'!$A$13:$I$512,8,FALSE)),0,VLOOKUP($B658&amp;$N658,'1 этап'!$A$13:$I$512,8,FALSE))</f>
        <v>154.19999999999999</v>
      </c>
      <c r="G658" s="32">
        <f>IF(ISERROR(VLOOKUP($B658&amp;$N658,'2 этап'!$A$13:$I$512,8,FALSE)),0,VLOOKUP($B658&amp;$N658,'2 этап'!$A$13:$I$512,8,FALSE))</f>
        <v>144.9</v>
      </c>
      <c r="H658" s="32">
        <f>IF(ISERROR(VLOOKUP($B658&amp;$N658,'3 этап'!$A$13:$I$512,8,FALSE)),0,VLOOKUP($B658&amp;$N658,'3 этап'!$A$13:$I$512,8,FALSE))</f>
        <v>0</v>
      </c>
      <c r="I658" s="32">
        <f>IF(ISERROR(VLOOKUP($B658&amp;$N658,'4 этап'!$A$13:$I$512,8,FALSE)),0,VLOOKUP($B658&amp;$N658,'4 этап'!$A$13:$I$512,8,FALSE))</f>
        <v>0</v>
      </c>
      <c r="J658" s="32">
        <f>IF(ISERROR(VLOOKUP($B658&amp;$N658,'5 этап'!$A$13:$I$512,8,FALSE)),0,VLOOKUP($B658&amp;$N658,'5 этап'!$A$13:$I$512,8,FALSE))</f>
        <v>82.9</v>
      </c>
      <c r="K658" s="32">
        <f>IF(ISERROR(VLOOKUP($B658&amp;$N658,'6 этап'!$A$13:$I$512,8,FALSE)),0,VLOOKUP($B658&amp;$N658,'6 этап'!$A$13:$I$512,8,FALSE))</f>
        <v>119.3</v>
      </c>
      <c r="L658" s="32">
        <f>IF(ISERROR(VLOOKUP($B658&amp;$N658,'7 этап'!$A$13:$I$466,8,FALSE)),0,VLOOKUP($B658&amp;$N658,'7 этап'!$A$13:$I$466,8,FALSE))</f>
        <v>0</v>
      </c>
      <c r="M658" s="12">
        <f>LARGE(F658:K658,1)+LARGE(F658:K658,2)+LARGE(F658:K658,3)+LARGE(F658:K658,4)+L658</f>
        <v>501.30000000000007</v>
      </c>
      <c r="N658" s="14" t="s">
        <v>973</v>
      </c>
    </row>
    <row r="659" spans="1:14" x14ac:dyDescent="0.3">
      <c r="A659" s="35">
        <v>34</v>
      </c>
      <c r="B659" s="4" t="s">
        <v>346</v>
      </c>
      <c r="C659" s="4" t="s">
        <v>48</v>
      </c>
      <c r="D659" s="4">
        <v>2006</v>
      </c>
      <c r="E659" s="8">
        <f>COUNTIF(F659:L659,"&gt;0")</f>
        <v>3</v>
      </c>
      <c r="F659" s="32">
        <f>IF(ISERROR(VLOOKUP($B659&amp;$N659,'1 этап'!$A$13:$I$512,8,FALSE)),0,VLOOKUP($B659&amp;$N659,'1 этап'!$A$13:$I$512,8,FALSE))</f>
        <v>163.9</v>
      </c>
      <c r="G659" s="32">
        <f>IF(ISERROR(VLOOKUP($B659&amp;$N659,'2 этап'!$A$13:$I$512,8,FALSE)),0,VLOOKUP($B659&amp;$N659,'2 этап'!$A$13:$I$512,8,FALSE))</f>
        <v>151.4</v>
      </c>
      <c r="H659" s="32">
        <f>IF(ISERROR(VLOOKUP($B659&amp;$N659,'3 этап'!$A$13:$I$512,8,FALSE)),0,VLOOKUP($B659&amp;$N659,'3 этап'!$A$13:$I$512,8,FALSE))</f>
        <v>0</v>
      </c>
      <c r="I659" s="32">
        <f>IF(ISERROR(VLOOKUP($B659&amp;$N659,'4 этап'!$A$13:$I$512,8,FALSE)),0,VLOOKUP($B659&amp;$N659,'4 этап'!$A$13:$I$512,8,FALSE))</f>
        <v>0</v>
      </c>
      <c r="J659" s="32">
        <f>IF(ISERROR(VLOOKUP($B659&amp;$N659,'5 этап'!$A$13:$I$512,8,FALSE)),0,VLOOKUP($B659&amp;$N659,'5 этап'!$A$13:$I$512,8,FALSE))</f>
        <v>168.3</v>
      </c>
      <c r="K659" s="32">
        <f>IF(ISERROR(VLOOKUP($B659&amp;$N659,'6 этап'!$A$13:$I$512,8,FALSE)),0,VLOOKUP($B659&amp;$N659,'6 этап'!$A$13:$I$512,8,FALSE))</f>
        <v>0</v>
      </c>
      <c r="L659" s="32">
        <f>IF(ISERROR(VLOOKUP($B659&amp;$N659,'7 этап'!$A$13:$I$466,8,FALSE)),0,VLOOKUP($B659&amp;$N659,'7 этап'!$A$13:$I$466,8,FALSE))</f>
        <v>0</v>
      </c>
      <c r="M659" s="12">
        <f>LARGE(F659:K659,1)+LARGE(F659:K659,2)+LARGE(F659:K659,3)+LARGE(F659:K659,4)+L659</f>
        <v>483.6</v>
      </c>
      <c r="N659" s="14" t="s">
        <v>973</v>
      </c>
    </row>
    <row r="660" spans="1:14" x14ac:dyDescent="0.3">
      <c r="A660" s="35">
        <v>35</v>
      </c>
      <c r="B660" s="4" t="s">
        <v>594</v>
      </c>
      <c r="C660" s="4" t="s">
        <v>94</v>
      </c>
      <c r="D660" s="4">
        <v>2007</v>
      </c>
      <c r="E660" s="8">
        <f>COUNTIF(F660:L660,"&gt;0")</f>
        <v>4</v>
      </c>
      <c r="F660" s="32">
        <f>IF(ISERROR(VLOOKUP($B660&amp;$N660,'1 этап'!$A$13:$I$512,8,FALSE)),0,VLOOKUP($B660&amp;$N660,'1 этап'!$A$13:$I$512,8,FALSE))</f>
        <v>21.1</v>
      </c>
      <c r="G660" s="32">
        <f>IF(ISERROR(VLOOKUP($B660&amp;$N660,'2 этап'!$A$13:$I$512,8,FALSE)),0,VLOOKUP($B660&amp;$N660,'2 этап'!$A$13:$I$512,8,FALSE))</f>
        <v>0</v>
      </c>
      <c r="H660" s="32">
        <f>IF(ISERROR(VLOOKUP($B660&amp;$N660,'3 этап'!$A$13:$I$512,8,FALSE)),0,VLOOKUP($B660&amp;$N660,'3 этап'!$A$13:$I$512,8,FALSE))</f>
        <v>0</v>
      </c>
      <c r="I660" s="32">
        <f>IF(ISERROR(VLOOKUP($B660&amp;$N660,'4 этап'!$A$13:$I$512,8,FALSE)),0,VLOOKUP($B660&amp;$N660,'4 этап'!$A$13:$I$512,8,FALSE))</f>
        <v>140.9</v>
      </c>
      <c r="J660" s="32">
        <f>IF(ISERROR(VLOOKUP($B660&amp;$N660,'5 этап'!$A$13:$I$512,8,FALSE)),0,VLOOKUP($B660&amp;$N660,'5 этап'!$A$13:$I$512,8,FALSE))</f>
        <v>140.19999999999999</v>
      </c>
      <c r="K660" s="32">
        <f>IF(ISERROR(VLOOKUP($B660&amp;$N660,'6 этап'!$A$13:$I$512,8,FALSE)),0,VLOOKUP($B660&amp;$N660,'6 этап'!$A$13:$I$512,8,FALSE))</f>
        <v>0</v>
      </c>
      <c r="L660" s="32">
        <f>IF(ISERROR(VLOOKUP($B660&amp;$N660,'7 этап'!$A$13:$I$466,8,FALSE)),0,VLOOKUP($B660&amp;$N660,'7 этап'!$A$13:$I$466,8,FALSE))</f>
        <v>167.2</v>
      </c>
      <c r="M660" s="12">
        <f>LARGE(F660:K660,1)+LARGE(F660:K660,2)+LARGE(F660:K660,3)+LARGE(F660:K660,4)+L660</f>
        <v>469.40000000000003</v>
      </c>
      <c r="N660" s="14" t="s">
        <v>973</v>
      </c>
    </row>
    <row r="661" spans="1:14" x14ac:dyDescent="0.3">
      <c r="A661" s="35">
        <v>36</v>
      </c>
      <c r="B661" s="4" t="s">
        <v>582</v>
      </c>
      <c r="C661" s="4" t="s">
        <v>98</v>
      </c>
      <c r="D661" s="4">
        <v>2007</v>
      </c>
      <c r="E661" s="8">
        <f>COUNTIF(F661:L661,"&gt;0")</f>
        <v>3</v>
      </c>
      <c r="F661" s="32">
        <f>IF(ISERROR(VLOOKUP($B661&amp;$N661,'1 этап'!$A$13:$I$512,8,FALSE)),0,VLOOKUP($B661&amp;$N661,'1 этап'!$A$13:$I$512,8,FALSE))</f>
        <v>124.5</v>
      </c>
      <c r="G661" s="32">
        <f>IF(ISERROR(VLOOKUP($B661&amp;$N661,'2 этап'!$A$13:$I$512,8,FALSE)),0,VLOOKUP($B661&amp;$N661,'2 этап'!$A$13:$I$512,8,FALSE))</f>
        <v>0</v>
      </c>
      <c r="H661" s="32">
        <f>IF(ISERROR(VLOOKUP($B661&amp;$N661,'3 этап'!$A$13:$I$512,8,FALSE)),0,VLOOKUP($B661&amp;$N661,'3 этап'!$A$13:$I$512,8,FALSE))</f>
        <v>190.6</v>
      </c>
      <c r="I661" s="32">
        <f>IF(ISERROR(VLOOKUP($B661&amp;$N661,'4 этап'!$A$13:$I$512,8,FALSE)),0,VLOOKUP($B661&amp;$N661,'4 этап'!$A$13:$I$512,8,FALSE))</f>
        <v>128</v>
      </c>
      <c r="J661" s="32">
        <f>IF(ISERROR(VLOOKUP($B661&amp;$N661,'5 этап'!$A$13:$I$512,8,FALSE)),0,VLOOKUP($B661&amp;$N661,'5 этап'!$A$13:$I$512,8,FALSE))</f>
        <v>0</v>
      </c>
      <c r="K661" s="32">
        <f>IF(ISERROR(VLOOKUP($B661&amp;$N661,'6 этап'!$A$13:$I$512,8,FALSE)),0,VLOOKUP($B661&amp;$N661,'6 этап'!$A$13:$I$512,8,FALSE))</f>
        <v>0</v>
      </c>
      <c r="L661" s="32">
        <f>IF(ISERROR(VLOOKUP($B661&amp;$N661,'7 этап'!$A$13:$I$466,8,FALSE)),0,VLOOKUP($B661&amp;$N661,'7 этап'!$A$13:$I$466,8,FALSE))</f>
        <v>0</v>
      </c>
      <c r="M661" s="12">
        <f>LARGE(F661:K661,1)+LARGE(F661:K661,2)+LARGE(F661:K661,3)+LARGE(F661:K661,4)+L661</f>
        <v>443.1</v>
      </c>
      <c r="N661" s="14" t="s">
        <v>973</v>
      </c>
    </row>
    <row r="662" spans="1:14" x14ac:dyDescent="0.3">
      <c r="A662" s="35">
        <v>38</v>
      </c>
      <c r="B662" s="4" t="s">
        <v>699</v>
      </c>
      <c r="C662" s="4" t="s">
        <v>48</v>
      </c>
      <c r="D662" s="4">
        <v>2007</v>
      </c>
      <c r="E662" s="8">
        <f>COUNTIF(F662:L662,"&gt;0")</f>
        <v>3</v>
      </c>
      <c r="F662" s="32">
        <f>IF(ISERROR(VLOOKUP($B662&amp;$N662,'1 этап'!$A$13:$I$512,8,FALSE)),0,VLOOKUP($B662&amp;$N662,'1 этап'!$A$13:$I$512,8,FALSE))</f>
        <v>0</v>
      </c>
      <c r="G662" s="32">
        <f>IF(ISERROR(VLOOKUP($B662&amp;$N662,'2 этап'!$A$13:$I$512,8,FALSE)),0,VLOOKUP($B662&amp;$N662,'2 этап'!$A$13:$I$512,8,FALSE))</f>
        <v>0</v>
      </c>
      <c r="H662" s="32">
        <f>IF(ISERROR(VLOOKUP($B662&amp;$N662,'3 этап'!$A$13:$I$512,8,FALSE)),0,VLOOKUP($B662&amp;$N662,'3 этап'!$A$13:$I$512,8,FALSE))</f>
        <v>164.8</v>
      </c>
      <c r="I662" s="32">
        <f>IF(ISERROR(VLOOKUP($B662&amp;$N662,'4 этап'!$A$13:$I$512,8,FALSE)),0,VLOOKUP($B662&amp;$N662,'4 этап'!$A$13:$I$512,8,FALSE))</f>
        <v>103.6</v>
      </c>
      <c r="J662" s="32">
        <f>IF(ISERROR(VLOOKUP($B662&amp;$N662,'5 этап'!$A$13:$I$512,8,FALSE)),0,VLOOKUP($B662&amp;$N662,'5 этап'!$A$13:$I$512,8,FALSE))</f>
        <v>144.1</v>
      </c>
      <c r="K662" s="32">
        <f>IF(ISERROR(VLOOKUP($B662&amp;$N662,'6 этап'!$A$13:$I$512,8,FALSE)),0,VLOOKUP($B662&amp;$N662,'6 этап'!$A$13:$I$512,8,FALSE))</f>
        <v>0</v>
      </c>
      <c r="L662" s="32">
        <f>IF(ISERROR(VLOOKUP($B662&amp;$N662,'7 этап'!$A$13:$I$466,8,FALSE)),0,VLOOKUP($B662&amp;$N662,'7 этап'!$A$13:$I$466,8,FALSE))</f>
        <v>0</v>
      </c>
      <c r="M662" s="12">
        <f>LARGE(F662:K662,1)+LARGE(F662:K662,2)+LARGE(F662:K662,3)+LARGE(F662:K662,4)+L662</f>
        <v>412.5</v>
      </c>
      <c r="N662" s="14" t="s">
        <v>973</v>
      </c>
    </row>
    <row r="663" spans="1:14" x14ac:dyDescent="0.3">
      <c r="A663" s="35">
        <v>39</v>
      </c>
      <c r="B663" s="4" t="s">
        <v>354</v>
      </c>
      <c r="C663" s="4" t="s">
        <v>37</v>
      </c>
      <c r="D663" s="4">
        <v>2007</v>
      </c>
      <c r="E663" s="8">
        <f>COUNTIF(F663:L663,"&gt;0")</f>
        <v>4</v>
      </c>
      <c r="F663" s="32">
        <f>IF(ISERROR(VLOOKUP($B663&amp;$N663,'1 этап'!$A$13:$I$512,8,FALSE)),0,VLOOKUP($B663&amp;$N663,'1 этап'!$A$13:$I$512,8,FALSE))</f>
        <v>144.9</v>
      </c>
      <c r="G663" s="32">
        <f>IF(ISERROR(VLOOKUP($B663&amp;$N663,'2 этап'!$A$13:$I$512,8,FALSE)),0,VLOOKUP($B663&amp;$N663,'2 этап'!$A$13:$I$512,8,FALSE))</f>
        <v>0.01</v>
      </c>
      <c r="H663" s="32">
        <f>IF(ISERROR(VLOOKUP($B663&amp;$N663,'3 этап'!$A$13:$I$512,8,FALSE)),0,VLOOKUP($B663&amp;$N663,'3 этап'!$A$13:$I$512,8,FALSE))</f>
        <v>157.6</v>
      </c>
      <c r="I663" s="32">
        <f>IF(ISERROR(VLOOKUP($B663&amp;$N663,'4 этап'!$A$13:$I$512,8,FALSE)),0,VLOOKUP($B663&amp;$N663,'4 этап'!$A$13:$I$512,8,FALSE))</f>
        <v>108.4</v>
      </c>
      <c r="J663" s="32">
        <f>IF(ISERROR(VLOOKUP($B663&amp;$N663,'5 этап'!$A$13:$I$512,8,FALSE)),0,VLOOKUP($B663&amp;$N663,'5 этап'!$A$13:$I$512,8,FALSE))</f>
        <v>0</v>
      </c>
      <c r="K663" s="32">
        <f>IF(ISERROR(VLOOKUP($B663&amp;$N663,'6 этап'!$A$13:$I$512,8,FALSE)),0,VLOOKUP($B663&amp;$N663,'6 этап'!$A$13:$I$512,8,FALSE))</f>
        <v>0</v>
      </c>
      <c r="L663" s="32">
        <f>IF(ISERROR(VLOOKUP($B663&amp;$N663,'7 этап'!$A$13:$I$466,8,FALSE)),0,VLOOKUP($B663&amp;$N663,'7 этап'!$A$13:$I$466,8,FALSE))</f>
        <v>0</v>
      </c>
      <c r="M663" s="12">
        <f>LARGE(F663:K663,1)+LARGE(F663:K663,2)+LARGE(F663:K663,3)+LARGE(F663:K663,4)+L663</f>
        <v>410.90999999999997</v>
      </c>
      <c r="N663" s="14" t="s">
        <v>973</v>
      </c>
    </row>
    <row r="664" spans="1:14" x14ac:dyDescent="0.3">
      <c r="A664" s="35">
        <v>40</v>
      </c>
      <c r="B664" s="4" t="s">
        <v>589</v>
      </c>
      <c r="C664" s="4" t="s">
        <v>46</v>
      </c>
      <c r="D664" s="4">
        <v>2006</v>
      </c>
      <c r="E664" s="8">
        <f>COUNTIF(F664:L664,"&gt;0")</f>
        <v>3</v>
      </c>
      <c r="F664" s="32">
        <f>IF(ISERROR(VLOOKUP($B664&amp;$N664,'1 этап'!$A$13:$I$512,8,FALSE)),0,VLOOKUP($B664&amp;$N664,'1 этап'!$A$13:$I$512,8,FALSE))</f>
        <v>75</v>
      </c>
      <c r="G664" s="32">
        <f>IF(ISERROR(VLOOKUP($B664&amp;$N664,'2 этап'!$A$13:$I$512,8,FALSE)),0,VLOOKUP($B664&amp;$N664,'2 этап'!$A$13:$I$512,8,FALSE))</f>
        <v>0</v>
      </c>
      <c r="H664" s="32">
        <f>IF(ISERROR(VLOOKUP($B664&amp;$N664,'3 этап'!$A$13:$I$512,8,FALSE)),0,VLOOKUP($B664&amp;$N664,'3 этап'!$A$13:$I$512,8,FALSE))</f>
        <v>180.2</v>
      </c>
      <c r="I664" s="32">
        <f>IF(ISERROR(VLOOKUP($B664&amp;$N664,'4 этап'!$A$13:$I$512,8,FALSE)),0,VLOOKUP($B664&amp;$N664,'4 этап'!$A$13:$I$512,8,FALSE))</f>
        <v>147.69999999999999</v>
      </c>
      <c r="J664" s="32">
        <f>IF(ISERROR(VLOOKUP($B664&amp;$N664,'5 этап'!$A$13:$I$512,8,FALSE)),0,VLOOKUP($B664&amp;$N664,'5 этап'!$A$13:$I$512,8,FALSE))</f>
        <v>0</v>
      </c>
      <c r="K664" s="32">
        <f>IF(ISERROR(VLOOKUP($B664&amp;$N664,'6 этап'!$A$13:$I$512,8,FALSE)),0,VLOOKUP($B664&amp;$N664,'6 этап'!$A$13:$I$512,8,FALSE))</f>
        <v>0</v>
      </c>
      <c r="L664" s="32">
        <f>IF(ISERROR(VLOOKUP($B664&amp;$N664,'7 этап'!$A$13:$I$466,8,FALSE)),0,VLOOKUP($B664&amp;$N664,'7 этап'!$A$13:$I$466,8,FALSE))</f>
        <v>0</v>
      </c>
      <c r="M664" s="12">
        <f>LARGE(F664:K664,1)+LARGE(F664:K664,2)+LARGE(F664:K664,3)+LARGE(F664:K664,4)+L664</f>
        <v>402.9</v>
      </c>
      <c r="N664" s="14" t="s">
        <v>973</v>
      </c>
    </row>
    <row r="665" spans="1:14" x14ac:dyDescent="0.3">
      <c r="A665" s="35">
        <v>41</v>
      </c>
      <c r="B665" s="4" t="s">
        <v>758</v>
      </c>
      <c r="C665" s="4" t="s">
        <v>35</v>
      </c>
      <c r="D665" s="4">
        <v>2008</v>
      </c>
      <c r="E665" s="8">
        <f>COUNTIF(F665:L665,"&gt;0")</f>
        <v>2</v>
      </c>
      <c r="F665" s="32">
        <f>IF(ISERROR(VLOOKUP($B665&amp;$N665,'1 этап'!$A$13:$I$512,8,FALSE)),0,VLOOKUP($B665&amp;$N665,'1 этап'!$A$13:$I$512,8,FALSE))</f>
        <v>0</v>
      </c>
      <c r="G665" s="32">
        <f>IF(ISERROR(VLOOKUP($B665&amp;$N665,'2 этап'!$A$13:$I$512,8,FALSE)),0,VLOOKUP($B665&amp;$N665,'2 этап'!$A$13:$I$512,8,FALSE))</f>
        <v>0</v>
      </c>
      <c r="H665" s="32">
        <f>IF(ISERROR(VLOOKUP($B665&amp;$N665,'3 этап'!$A$13:$I$512,8,FALSE)),0,VLOOKUP($B665&amp;$N665,'3 этап'!$A$13:$I$512,8,FALSE))</f>
        <v>0</v>
      </c>
      <c r="I665" s="32">
        <f>IF(ISERROR(VLOOKUP($B665&amp;$N665,'4 этап'!$A$13:$I$512,8,FALSE)),0,VLOOKUP($B665&amp;$N665,'4 этап'!$A$13:$I$512,8,FALSE))</f>
        <v>0</v>
      </c>
      <c r="J665" s="32">
        <f>IF(ISERROR(VLOOKUP($B665&amp;$N665,'5 этап'!$A$13:$I$512,8,FALSE)),0,VLOOKUP($B665&amp;$N665,'5 этап'!$A$13:$I$512,8,FALSE))</f>
        <v>200</v>
      </c>
      <c r="K665" s="32">
        <f>IF(ISERROR(VLOOKUP($B665&amp;$N665,'6 этап'!$A$13:$I$512,8,FALSE)),0,VLOOKUP($B665&amp;$N665,'6 этап'!$A$13:$I$512,8,FALSE))</f>
        <v>0</v>
      </c>
      <c r="L665" s="32">
        <f>IF(ISERROR(VLOOKUP($B665&amp;$N665,'7 этап'!$A$13:$I$466,8,FALSE)),0,VLOOKUP($B665&amp;$N665,'7 этап'!$A$13:$I$466,8,FALSE))</f>
        <v>198.2</v>
      </c>
      <c r="M665" s="12">
        <f>LARGE(F665:K665,1)+LARGE(F665:K665,2)+LARGE(F665:K665,3)+LARGE(F665:K665,4)+L665</f>
        <v>398.2</v>
      </c>
      <c r="N665" s="14" t="s">
        <v>973</v>
      </c>
    </row>
    <row r="666" spans="1:14" x14ac:dyDescent="0.3">
      <c r="A666" s="35">
        <v>43</v>
      </c>
      <c r="B666" s="4" t="s">
        <v>570</v>
      </c>
      <c r="C666" s="4" t="s">
        <v>94</v>
      </c>
      <c r="D666" s="4">
        <v>2007</v>
      </c>
      <c r="E666" s="8">
        <f>COUNTIF(F666:L666,"&gt;0")</f>
        <v>2</v>
      </c>
      <c r="F666" s="32">
        <f>IF(ISERROR(VLOOKUP($B666&amp;$N666,'1 этап'!$A$13:$I$512,8,FALSE)),0,VLOOKUP($B666&amp;$N666,'1 этап'!$A$13:$I$512,8,FALSE))</f>
        <v>200</v>
      </c>
      <c r="G666" s="32">
        <f>IF(ISERROR(VLOOKUP($B666&amp;$N666,'2 этап'!$A$13:$I$512,8,FALSE)),0,VLOOKUP($B666&amp;$N666,'2 этап'!$A$13:$I$512,8,FALSE))</f>
        <v>0</v>
      </c>
      <c r="H666" s="32">
        <f>IF(ISERROR(VLOOKUP($B666&amp;$N666,'3 этап'!$A$13:$I$512,8,FALSE)),0,VLOOKUP($B666&amp;$N666,'3 этап'!$A$13:$I$512,8,FALSE))</f>
        <v>0</v>
      </c>
      <c r="I666" s="32">
        <f>IF(ISERROR(VLOOKUP($B666&amp;$N666,'4 этап'!$A$13:$I$512,8,FALSE)),0,VLOOKUP($B666&amp;$N666,'4 этап'!$A$13:$I$512,8,FALSE))</f>
        <v>189.1</v>
      </c>
      <c r="J666" s="32">
        <f>IF(ISERROR(VLOOKUP($B666&amp;$N666,'5 этап'!$A$13:$I$512,8,FALSE)),0,VLOOKUP($B666&amp;$N666,'5 этап'!$A$13:$I$512,8,FALSE))</f>
        <v>0</v>
      </c>
      <c r="K666" s="32">
        <f>IF(ISERROR(VLOOKUP($B666&amp;$N666,'6 этап'!$A$13:$I$512,8,FALSE)),0,VLOOKUP($B666&amp;$N666,'6 этап'!$A$13:$I$512,8,FALSE))</f>
        <v>0</v>
      </c>
      <c r="L666" s="32">
        <f>IF(ISERROR(VLOOKUP($B666&amp;$N666,'7 этап'!$A$13:$I$466,8,FALSE)),0,VLOOKUP($B666&amp;$N666,'7 этап'!$A$13:$I$466,8,FALSE))</f>
        <v>0</v>
      </c>
      <c r="M666" s="12">
        <f>LARGE(F666:K666,1)+LARGE(F666:K666,2)+LARGE(F666:K666,3)+LARGE(F666:K666,4)+L666</f>
        <v>389.1</v>
      </c>
      <c r="N666" s="14" t="s">
        <v>973</v>
      </c>
    </row>
    <row r="667" spans="1:14" x14ac:dyDescent="0.3">
      <c r="A667" s="35">
        <v>44</v>
      </c>
      <c r="B667" s="4" t="s">
        <v>572</v>
      </c>
      <c r="C667" s="4" t="s">
        <v>94</v>
      </c>
      <c r="D667" s="4">
        <v>2006</v>
      </c>
      <c r="E667" s="8">
        <f>COUNTIF(F667:L667,"&gt;0")</f>
        <v>2</v>
      </c>
      <c r="F667" s="32">
        <f>IF(ISERROR(VLOOKUP($B667&amp;$N667,'1 этап'!$A$13:$I$512,8,FALSE)),0,VLOOKUP($B667&amp;$N667,'1 этап'!$A$13:$I$512,8,FALSE))</f>
        <v>179</v>
      </c>
      <c r="G667" s="32">
        <f>IF(ISERROR(VLOOKUP($B667&amp;$N667,'2 этап'!$A$13:$I$512,8,FALSE)),0,VLOOKUP($B667&amp;$N667,'2 этап'!$A$13:$I$512,8,FALSE))</f>
        <v>0</v>
      </c>
      <c r="H667" s="32">
        <f>IF(ISERROR(VLOOKUP($B667&amp;$N667,'3 этап'!$A$13:$I$512,8,FALSE)),0,VLOOKUP($B667&amp;$N667,'3 этап'!$A$13:$I$512,8,FALSE))</f>
        <v>0</v>
      </c>
      <c r="I667" s="32">
        <f>IF(ISERROR(VLOOKUP($B667&amp;$N667,'4 этап'!$A$13:$I$512,8,FALSE)),0,VLOOKUP($B667&amp;$N667,'4 этап'!$A$13:$I$512,8,FALSE))</f>
        <v>170.1</v>
      </c>
      <c r="J667" s="32">
        <f>IF(ISERROR(VLOOKUP($B667&amp;$N667,'5 этап'!$A$13:$I$512,8,FALSE)),0,VLOOKUP($B667&amp;$N667,'5 этап'!$A$13:$I$512,8,FALSE))</f>
        <v>0</v>
      </c>
      <c r="K667" s="32">
        <f>IF(ISERROR(VLOOKUP($B667&amp;$N667,'6 этап'!$A$13:$I$512,8,FALSE)),0,VLOOKUP($B667&amp;$N667,'6 этап'!$A$13:$I$512,8,FALSE))</f>
        <v>0</v>
      </c>
      <c r="L667" s="32">
        <f>IF(ISERROR(VLOOKUP($B667&amp;$N667,'7 этап'!$A$13:$I$466,8,FALSE)),0,VLOOKUP($B667&amp;$N667,'7 этап'!$A$13:$I$466,8,FALSE))</f>
        <v>0</v>
      </c>
      <c r="M667" s="12">
        <f>LARGE(F667:K667,1)+LARGE(F667:K667,2)+LARGE(F667:K667,3)+LARGE(F667:K667,4)+L667</f>
        <v>349.1</v>
      </c>
      <c r="N667" s="14" t="s">
        <v>973</v>
      </c>
    </row>
    <row r="668" spans="1:14" x14ac:dyDescent="0.3">
      <c r="A668" s="35">
        <v>45</v>
      </c>
      <c r="B668" s="4" t="s">
        <v>338</v>
      </c>
      <c r="C668" s="4" t="s">
        <v>61</v>
      </c>
      <c r="D668" s="4">
        <v>2007</v>
      </c>
      <c r="E668" s="8">
        <f>COUNTIF(F668:L668,"&gt;0")</f>
        <v>3</v>
      </c>
      <c r="F668" s="32">
        <f>IF(ISERROR(VLOOKUP($B668&amp;$N668,'1 этап'!$A$13:$I$512,8,FALSE)),0,VLOOKUP($B668&amp;$N668,'1 этап'!$A$13:$I$512,8,FALSE))</f>
        <v>46.1</v>
      </c>
      <c r="G668" s="32">
        <f>IF(ISERROR(VLOOKUP($B668&amp;$N668,'2 этап'!$A$13:$I$512,8,FALSE)),0,VLOOKUP($B668&amp;$N668,'2 этап'!$A$13:$I$512,8,FALSE))</f>
        <v>164.8</v>
      </c>
      <c r="H668" s="32">
        <f>IF(ISERROR(VLOOKUP($B668&amp;$N668,'3 этап'!$A$13:$I$512,8,FALSE)),0,VLOOKUP($B668&amp;$N668,'3 этап'!$A$13:$I$512,8,FALSE))</f>
        <v>0</v>
      </c>
      <c r="I668" s="32">
        <f>IF(ISERROR(VLOOKUP($B668&amp;$N668,'4 этап'!$A$13:$I$512,8,FALSE)),0,VLOOKUP($B668&amp;$N668,'4 этап'!$A$13:$I$512,8,FALSE))</f>
        <v>127.4</v>
      </c>
      <c r="J668" s="32">
        <f>IF(ISERROR(VLOOKUP($B668&amp;$N668,'5 этап'!$A$13:$I$512,8,FALSE)),0,VLOOKUP($B668&amp;$N668,'5 этап'!$A$13:$I$512,8,FALSE))</f>
        <v>0</v>
      </c>
      <c r="K668" s="32">
        <f>IF(ISERROR(VLOOKUP($B668&amp;$N668,'6 этап'!$A$13:$I$512,8,FALSE)),0,VLOOKUP($B668&amp;$N668,'6 этап'!$A$13:$I$512,8,FALSE))</f>
        <v>0</v>
      </c>
      <c r="L668" s="32">
        <f>IF(ISERROR(VLOOKUP($B668&amp;$N668,'7 этап'!$A$13:$I$466,8,FALSE)),0,VLOOKUP($B668&amp;$N668,'7 этап'!$A$13:$I$466,8,FALSE))</f>
        <v>0</v>
      </c>
      <c r="M668" s="12">
        <f>LARGE(F668:K668,1)+LARGE(F668:K668,2)+LARGE(F668:K668,3)+LARGE(F668:K668,4)+L668</f>
        <v>338.30000000000007</v>
      </c>
      <c r="N668" s="14" t="s">
        <v>973</v>
      </c>
    </row>
    <row r="669" spans="1:14" x14ac:dyDescent="0.3">
      <c r="A669" s="35">
        <v>47</v>
      </c>
      <c r="B669" s="4" t="s">
        <v>574</v>
      </c>
      <c r="C669" s="4" t="s">
        <v>112</v>
      </c>
      <c r="D669" s="4">
        <v>2007</v>
      </c>
      <c r="E669" s="8">
        <f>COUNTIF(F669:L669,"&gt;0")</f>
        <v>2</v>
      </c>
      <c r="F669" s="32">
        <f>IF(ISERROR(VLOOKUP($B669&amp;$N669,'1 этап'!$A$13:$I$512,8,FALSE)),0,VLOOKUP($B669&amp;$N669,'1 этап'!$A$13:$I$512,8,FALSE))</f>
        <v>174.3</v>
      </c>
      <c r="G669" s="32">
        <f>IF(ISERROR(VLOOKUP($B669&amp;$N669,'2 этап'!$A$13:$I$512,8,FALSE)),0,VLOOKUP($B669&amp;$N669,'2 этап'!$A$13:$I$512,8,FALSE))</f>
        <v>0</v>
      </c>
      <c r="H669" s="32">
        <f>IF(ISERROR(VLOOKUP($B669&amp;$N669,'3 этап'!$A$13:$I$512,8,FALSE)),0,VLOOKUP($B669&amp;$N669,'3 этап'!$A$13:$I$512,8,FALSE))</f>
        <v>0</v>
      </c>
      <c r="I669" s="32">
        <f>IF(ISERROR(VLOOKUP($B669&amp;$N669,'4 этап'!$A$13:$I$512,8,FALSE)),0,VLOOKUP($B669&amp;$N669,'4 этап'!$A$13:$I$512,8,FALSE))</f>
        <v>0</v>
      </c>
      <c r="J669" s="32">
        <f>IF(ISERROR(VLOOKUP($B669&amp;$N669,'5 этап'!$A$13:$I$512,8,FALSE)),0,VLOOKUP($B669&amp;$N669,'5 этап'!$A$13:$I$512,8,FALSE))</f>
        <v>155.30000000000001</v>
      </c>
      <c r="K669" s="32">
        <f>IF(ISERROR(VLOOKUP($B669&amp;$N669,'6 этап'!$A$13:$I$512,8,FALSE)),0,VLOOKUP($B669&amp;$N669,'6 этап'!$A$13:$I$512,8,FALSE))</f>
        <v>0</v>
      </c>
      <c r="L669" s="32">
        <f>IF(ISERROR(VLOOKUP($B669&amp;$N669,'7 этап'!$A$13:$I$466,8,FALSE)),0,VLOOKUP($B669&amp;$N669,'7 этап'!$A$13:$I$466,8,FALSE))</f>
        <v>0</v>
      </c>
      <c r="M669" s="12">
        <f>LARGE(F669:K669,1)+LARGE(F669:K669,2)+LARGE(F669:K669,3)+LARGE(F669:K669,4)+L669</f>
        <v>329.6</v>
      </c>
      <c r="N669" s="14" t="s">
        <v>973</v>
      </c>
    </row>
    <row r="670" spans="1:14" x14ac:dyDescent="0.3">
      <c r="A670" s="35">
        <v>48</v>
      </c>
      <c r="B670" s="4" t="s">
        <v>586</v>
      </c>
      <c r="C670" s="4" t="s">
        <v>44</v>
      </c>
      <c r="D670" s="4">
        <v>2006</v>
      </c>
      <c r="E670" s="8">
        <f>COUNTIF(F670:L670,"&gt;0")</f>
        <v>3</v>
      </c>
      <c r="F670" s="32">
        <f>IF(ISERROR(VLOOKUP($B670&amp;$N670,'1 этап'!$A$13:$I$512,8,FALSE)),0,VLOOKUP($B670&amp;$N670,'1 этап'!$A$13:$I$512,8,FALSE))</f>
        <v>87.4</v>
      </c>
      <c r="G670" s="32">
        <f>IF(ISERROR(VLOOKUP($B670&amp;$N670,'2 этап'!$A$13:$I$512,8,FALSE)),0,VLOOKUP($B670&amp;$N670,'2 этап'!$A$13:$I$512,8,FALSE))</f>
        <v>0</v>
      </c>
      <c r="H670" s="32">
        <f>IF(ISERROR(VLOOKUP($B670&amp;$N670,'3 этап'!$A$13:$I$512,8,FALSE)),0,VLOOKUP($B670&amp;$N670,'3 этап'!$A$13:$I$512,8,FALSE))</f>
        <v>0</v>
      </c>
      <c r="I670" s="32">
        <f>IF(ISERROR(VLOOKUP($B670&amp;$N670,'4 этап'!$A$13:$I$512,8,FALSE)),0,VLOOKUP($B670&amp;$N670,'4 этап'!$A$13:$I$512,8,FALSE))</f>
        <v>126.8</v>
      </c>
      <c r="J670" s="32">
        <f>IF(ISERROR(VLOOKUP($B670&amp;$N670,'5 этап'!$A$13:$I$512,8,FALSE)),0,VLOOKUP($B670&amp;$N670,'5 этап'!$A$13:$I$512,8,FALSE))</f>
        <v>111</v>
      </c>
      <c r="K670" s="32">
        <f>IF(ISERROR(VLOOKUP($B670&amp;$N670,'6 этап'!$A$13:$I$512,8,FALSE)),0,VLOOKUP($B670&amp;$N670,'6 этап'!$A$13:$I$512,8,FALSE))</f>
        <v>0</v>
      </c>
      <c r="L670" s="32">
        <f>IF(ISERROR(VLOOKUP($B670&amp;$N670,'7 этап'!$A$13:$I$466,8,FALSE)),0,VLOOKUP($B670&amp;$N670,'7 этап'!$A$13:$I$466,8,FALSE))</f>
        <v>0</v>
      </c>
      <c r="M670" s="12">
        <f>LARGE(F670:K670,1)+LARGE(F670:K670,2)+LARGE(F670:K670,3)+LARGE(F670:K670,4)+L670</f>
        <v>325.20000000000005</v>
      </c>
      <c r="N670" s="14" t="s">
        <v>973</v>
      </c>
    </row>
    <row r="671" spans="1:14" x14ac:dyDescent="0.3">
      <c r="A671" s="35">
        <v>49</v>
      </c>
      <c r="B671" s="4" t="s">
        <v>591</v>
      </c>
      <c r="C671" s="4" t="s">
        <v>44</v>
      </c>
      <c r="D671" s="4">
        <v>2007</v>
      </c>
      <c r="E671" s="8">
        <f>COUNTIF(F671:L671,"&gt;0")</f>
        <v>3</v>
      </c>
      <c r="F671" s="32">
        <f>IF(ISERROR(VLOOKUP($B671&amp;$N671,'1 этап'!$A$13:$I$512,8,FALSE)),0,VLOOKUP($B671&amp;$N671,'1 этап'!$A$13:$I$512,8,FALSE))</f>
        <v>42.7</v>
      </c>
      <c r="G671" s="32">
        <f>IF(ISERROR(VLOOKUP($B671&amp;$N671,'2 этап'!$A$13:$I$512,8,FALSE)),0,VLOOKUP($B671&amp;$N671,'2 этап'!$A$13:$I$512,8,FALSE))</f>
        <v>0</v>
      </c>
      <c r="H671" s="32">
        <f>IF(ISERROR(VLOOKUP($B671&amp;$N671,'3 этап'!$A$13:$I$512,8,FALSE)),0,VLOOKUP($B671&amp;$N671,'3 этап'!$A$13:$I$512,8,FALSE))</f>
        <v>0</v>
      </c>
      <c r="I671" s="32">
        <f>IF(ISERROR(VLOOKUP($B671&amp;$N671,'4 этап'!$A$13:$I$512,8,FALSE)),0,VLOOKUP($B671&amp;$N671,'4 этап'!$A$13:$I$512,8,FALSE))</f>
        <v>0</v>
      </c>
      <c r="J671" s="32">
        <f>IF(ISERROR(VLOOKUP($B671&amp;$N671,'5 этап'!$A$13:$I$512,8,FALSE)),0,VLOOKUP($B671&amp;$N671,'5 этап'!$A$13:$I$512,8,FALSE))</f>
        <v>139.9</v>
      </c>
      <c r="K671" s="32">
        <f>IF(ISERROR(VLOOKUP($B671&amp;$N671,'6 этап'!$A$13:$I$512,8,FALSE)),0,VLOOKUP($B671&amp;$N671,'6 этап'!$A$13:$I$512,8,FALSE))</f>
        <v>135.80000000000001</v>
      </c>
      <c r="L671" s="32">
        <f>IF(ISERROR(VLOOKUP($B671&amp;$N671,'7 этап'!$A$13:$I$466,8,FALSE)),0,VLOOKUP($B671&amp;$N671,'7 этап'!$A$13:$I$466,8,FALSE))</f>
        <v>0</v>
      </c>
      <c r="M671" s="12">
        <f>LARGE(F671:K671,1)+LARGE(F671:K671,2)+LARGE(F671:K671,3)+LARGE(F671:K671,4)+L671</f>
        <v>318.40000000000003</v>
      </c>
      <c r="N671" s="14" t="s">
        <v>973</v>
      </c>
    </row>
    <row r="672" spans="1:14" x14ac:dyDescent="0.3">
      <c r="A672" s="35">
        <v>50</v>
      </c>
      <c r="B672" s="4" t="s">
        <v>580</v>
      </c>
      <c r="C672" s="4" t="s">
        <v>61</v>
      </c>
      <c r="D672" s="4">
        <v>2007</v>
      </c>
      <c r="E672" s="8">
        <f>COUNTIF(F672:L672,"&gt;0")</f>
        <v>2</v>
      </c>
      <c r="F672" s="32">
        <f>IF(ISERROR(VLOOKUP($B672&amp;$N672,'1 этап'!$A$13:$I$512,8,FALSE)),0,VLOOKUP($B672&amp;$N672,'1 этап'!$A$13:$I$512,8,FALSE))</f>
        <v>149.80000000000001</v>
      </c>
      <c r="G672" s="32">
        <f>IF(ISERROR(VLOOKUP($B672&amp;$N672,'2 этап'!$A$13:$I$512,8,FALSE)),0,VLOOKUP($B672&amp;$N672,'2 этап'!$A$13:$I$512,8,FALSE))</f>
        <v>0</v>
      </c>
      <c r="H672" s="32">
        <f>IF(ISERROR(VLOOKUP($B672&amp;$N672,'3 этап'!$A$13:$I$512,8,FALSE)),0,VLOOKUP($B672&amp;$N672,'3 этап'!$A$13:$I$512,8,FALSE))</f>
        <v>0</v>
      </c>
      <c r="I672" s="32">
        <f>IF(ISERROR(VLOOKUP($B672&amp;$N672,'4 этап'!$A$13:$I$512,8,FALSE)),0,VLOOKUP($B672&amp;$N672,'4 этап'!$A$13:$I$512,8,FALSE))</f>
        <v>0</v>
      </c>
      <c r="J672" s="32">
        <f>IF(ISERROR(VLOOKUP($B672&amp;$N672,'5 этап'!$A$13:$I$512,8,FALSE)),0,VLOOKUP($B672&amp;$N672,'5 этап'!$A$13:$I$512,8,FALSE))</f>
        <v>157.69999999999999</v>
      </c>
      <c r="K672" s="32">
        <f>IF(ISERROR(VLOOKUP($B672&amp;$N672,'6 этап'!$A$13:$I$512,8,FALSE)),0,VLOOKUP($B672&amp;$N672,'6 этап'!$A$13:$I$512,8,FALSE))</f>
        <v>0</v>
      </c>
      <c r="L672" s="32">
        <f>IF(ISERROR(VLOOKUP($B672&amp;$N672,'7 этап'!$A$13:$I$466,8,FALSE)),0,VLOOKUP($B672&amp;$N672,'7 этап'!$A$13:$I$466,8,FALSE))</f>
        <v>0</v>
      </c>
      <c r="M672" s="12">
        <f>LARGE(F672:K672,1)+LARGE(F672:K672,2)+LARGE(F672:K672,3)+LARGE(F672:K672,4)+L672</f>
        <v>307.5</v>
      </c>
      <c r="N672" s="14" t="s">
        <v>973</v>
      </c>
    </row>
    <row r="673" spans="1:14" x14ac:dyDescent="0.3">
      <c r="A673" s="35">
        <v>63</v>
      </c>
      <c r="B673" s="4" t="s">
        <v>299</v>
      </c>
      <c r="C673" s="4" t="s">
        <v>58</v>
      </c>
      <c r="D673" s="4">
        <v>2007</v>
      </c>
      <c r="E673" s="8">
        <f>COUNTIF(F673:L673,"&gt;0")</f>
        <v>2</v>
      </c>
      <c r="F673" s="32">
        <f>IF(ISERROR(VLOOKUP($B673&amp;$N673,'1 этап'!$A$13:$I$512,8,FALSE)),0,VLOOKUP($B673&amp;$N673,'1 этап'!$A$13:$I$512,8,FALSE))</f>
        <v>0</v>
      </c>
      <c r="G673" s="32">
        <f>IF(ISERROR(VLOOKUP($B673&amp;$N673,'2 этап'!$A$13:$I$512,8,FALSE)),0,VLOOKUP($B673&amp;$N673,'2 этап'!$A$13:$I$512,8,FALSE))</f>
        <v>0</v>
      </c>
      <c r="H673" s="32">
        <f>IF(ISERROR(VLOOKUP($B673&amp;$N673,'3 этап'!$A$13:$I$512,8,FALSE)),0,VLOOKUP($B673&amp;$N673,'3 этап'!$A$13:$I$512,8,FALSE))</f>
        <v>0</v>
      </c>
      <c r="I673" s="32">
        <f>IF(ISERROR(VLOOKUP($B673&amp;$N673,'4 этап'!$A$13:$I$512,8,FALSE)),0,VLOOKUP($B673&amp;$N673,'4 этап'!$A$13:$I$512,8,FALSE))</f>
        <v>0</v>
      </c>
      <c r="J673" s="32">
        <f>IF(ISERROR(VLOOKUP($B673&amp;$N673,'5 этап'!$A$13:$I$512,8,FALSE)),0,VLOOKUP($B673&amp;$N673,'5 этап'!$A$13:$I$512,8,FALSE))</f>
        <v>0</v>
      </c>
      <c r="K673" s="32">
        <f>IF(ISERROR(VLOOKUP($B673&amp;$N673,'6 этап'!$A$13:$I$512,8,FALSE)),0,VLOOKUP($B673&amp;$N673,'6 этап'!$A$13:$I$512,8,FALSE))</f>
        <v>157.19999999999999</v>
      </c>
      <c r="L673" s="32">
        <f>IF(ISERROR(VLOOKUP($B673&amp;$N673,'7 этап'!$A$13:$I$466,8,FALSE)),0,VLOOKUP($B673&amp;$N673,'7 этап'!$A$13:$I$466,8,FALSE))</f>
        <v>150.19999999999999</v>
      </c>
      <c r="M673" s="12">
        <f>LARGE(F673:K673,1)+LARGE(F673:K673,2)+LARGE(F673:K673,3)+LARGE(F673:K673,4)+L673</f>
        <v>307.39999999999998</v>
      </c>
      <c r="N673" s="14" t="s">
        <v>973</v>
      </c>
    </row>
    <row r="674" spans="1:14" x14ac:dyDescent="0.3">
      <c r="A674" s="35">
        <v>51</v>
      </c>
      <c r="B674" s="4" t="s">
        <v>701</v>
      </c>
      <c r="C674" s="4" t="s">
        <v>98</v>
      </c>
      <c r="D674" s="4">
        <v>2006</v>
      </c>
      <c r="E674" s="8">
        <f>COUNTIF(F674:L674,"&gt;0")</f>
        <v>2</v>
      </c>
      <c r="F674" s="32">
        <f>IF(ISERROR(VLOOKUP($B674&amp;$N674,'1 этап'!$A$13:$I$512,8,FALSE)),0,VLOOKUP($B674&amp;$N674,'1 этап'!$A$13:$I$512,8,FALSE))</f>
        <v>0</v>
      </c>
      <c r="G674" s="32">
        <f>IF(ISERROR(VLOOKUP($B674&amp;$N674,'2 этап'!$A$13:$I$512,8,FALSE)),0,VLOOKUP($B674&amp;$N674,'2 этап'!$A$13:$I$512,8,FALSE))</f>
        <v>0</v>
      </c>
      <c r="H674" s="32">
        <f>IF(ISERROR(VLOOKUP($B674&amp;$N674,'3 этап'!$A$13:$I$512,8,FALSE)),0,VLOOKUP($B674&amp;$N674,'3 этап'!$A$13:$I$512,8,FALSE))</f>
        <v>153.69999999999999</v>
      </c>
      <c r="I674" s="32">
        <f>IF(ISERROR(VLOOKUP($B674&amp;$N674,'4 этап'!$A$13:$I$512,8,FALSE)),0,VLOOKUP($B674&amp;$N674,'4 этап'!$A$13:$I$512,8,FALSE))</f>
        <v>0</v>
      </c>
      <c r="J674" s="32">
        <f>IF(ISERROR(VLOOKUP($B674&amp;$N674,'5 этап'!$A$13:$I$512,8,FALSE)),0,VLOOKUP($B674&amp;$N674,'5 этап'!$A$13:$I$512,8,FALSE))</f>
        <v>145.4</v>
      </c>
      <c r="K674" s="32">
        <f>IF(ISERROR(VLOOKUP($B674&amp;$N674,'6 этап'!$A$13:$I$512,8,FALSE)),0,VLOOKUP($B674&amp;$N674,'6 этап'!$A$13:$I$512,8,FALSE))</f>
        <v>0</v>
      </c>
      <c r="L674" s="32">
        <f>IF(ISERROR(VLOOKUP($B674&amp;$N674,'7 этап'!$A$13:$I$466,8,FALSE)),0,VLOOKUP($B674&amp;$N674,'7 этап'!$A$13:$I$466,8,FALSE))</f>
        <v>0</v>
      </c>
      <c r="M674" s="12">
        <f>LARGE(F674:K674,1)+LARGE(F674:K674,2)+LARGE(F674:K674,3)+LARGE(F674:K674,4)+L674</f>
        <v>299.10000000000002</v>
      </c>
      <c r="N674" s="14" t="s">
        <v>973</v>
      </c>
    </row>
    <row r="675" spans="1:14" x14ac:dyDescent="0.3">
      <c r="A675" s="35">
        <v>66</v>
      </c>
      <c r="B675" s="4" t="s">
        <v>581</v>
      </c>
      <c r="C675" s="4" t="s">
        <v>211</v>
      </c>
      <c r="D675" s="4">
        <v>2007</v>
      </c>
      <c r="E675" s="8">
        <f>COUNTIF(F675:L675,"&gt;0")</f>
        <v>2</v>
      </c>
      <c r="F675" s="32">
        <f>IF(ISERROR(VLOOKUP($B675&amp;$N675,'1 этап'!$A$13:$I$512,8,FALSE)),0,VLOOKUP($B675&amp;$N675,'1 этап'!$A$13:$I$512,8,FALSE))</f>
        <v>138.6</v>
      </c>
      <c r="G675" s="32">
        <f>IF(ISERROR(VLOOKUP($B675&amp;$N675,'2 этап'!$A$13:$I$512,8,FALSE)),0,VLOOKUP($B675&amp;$N675,'2 этап'!$A$13:$I$512,8,FALSE))</f>
        <v>0</v>
      </c>
      <c r="H675" s="32">
        <f>IF(ISERROR(VLOOKUP($B675&amp;$N675,'3 этап'!$A$13:$I$512,8,FALSE)),0,VLOOKUP($B675&amp;$N675,'3 этап'!$A$13:$I$512,8,FALSE))</f>
        <v>0</v>
      </c>
      <c r="I675" s="32">
        <f>IF(ISERROR(VLOOKUP($B675&amp;$N675,'4 этап'!$A$13:$I$512,8,FALSE)),0,VLOOKUP($B675&amp;$N675,'4 этап'!$A$13:$I$512,8,FALSE))</f>
        <v>0</v>
      </c>
      <c r="J675" s="32">
        <f>IF(ISERROR(VLOOKUP($B675&amp;$N675,'5 этап'!$A$13:$I$512,8,FALSE)),0,VLOOKUP($B675&amp;$N675,'5 этап'!$A$13:$I$512,8,FALSE))</f>
        <v>0</v>
      </c>
      <c r="K675" s="32">
        <f>IF(ISERROR(VLOOKUP($B675&amp;$N675,'6 этап'!$A$13:$I$512,8,FALSE)),0,VLOOKUP($B675&amp;$N675,'6 этап'!$A$13:$I$512,8,FALSE))</f>
        <v>0</v>
      </c>
      <c r="L675" s="32">
        <f>IF(ISERROR(VLOOKUP($B675&amp;$N675,'7 этап'!$A$13:$I$466,8,FALSE)),0,VLOOKUP($B675&amp;$N675,'7 этап'!$A$13:$I$466,8,FALSE))</f>
        <v>150.6</v>
      </c>
      <c r="M675" s="12">
        <f>LARGE(F675:K675,1)+LARGE(F675:K675,2)+LARGE(F675:K675,3)+LARGE(F675:K675,4)+L675</f>
        <v>289.2</v>
      </c>
      <c r="N675" s="14" t="s">
        <v>973</v>
      </c>
    </row>
    <row r="676" spans="1:14" x14ac:dyDescent="0.3">
      <c r="A676" s="35">
        <v>52</v>
      </c>
      <c r="B676" s="4" t="s">
        <v>700</v>
      </c>
      <c r="C676" s="4" t="s">
        <v>61</v>
      </c>
      <c r="D676" s="4">
        <v>2007</v>
      </c>
      <c r="E676" s="8">
        <f>COUNTIF(F676:L676,"&gt;0")</f>
        <v>2</v>
      </c>
      <c r="F676" s="32">
        <f>IF(ISERROR(VLOOKUP($B676&amp;$N676,'1 этап'!$A$13:$I$512,8,FALSE)),0,VLOOKUP($B676&amp;$N676,'1 этап'!$A$13:$I$512,8,FALSE))</f>
        <v>0</v>
      </c>
      <c r="G676" s="32">
        <f>IF(ISERROR(VLOOKUP($B676&amp;$N676,'2 этап'!$A$13:$I$512,8,FALSE)),0,VLOOKUP($B676&amp;$N676,'2 этап'!$A$13:$I$512,8,FALSE))</f>
        <v>115.7</v>
      </c>
      <c r="H676" s="32">
        <f>IF(ISERROR(VLOOKUP($B676&amp;$N676,'3 этап'!$A$13:$I$512,8,FALSE)),0,VLOOKUP($B676&amp;$N676,'3 этап'!$A$13:$I$512,8,FALSE))</f>
        <v>162.9</v>
      </c>
      <c r="I676" s="32">
        <f>IF(ISERROR(VLOOKUP($B676&amp;$N676,'4 этап'!$A$13:$I$512,8,FALSE)),0,VLOOKUP($B676&amp;$N676,'4 этап'!$A$13:$I$512,8,FALSE))</f>
        <v>0</v>
      </c>
      <c r="J676" s="32">
        <f>IF(ISERROR(VLOOKUP($B676&amp;$N676,'5 этап'!$A$13:$I$512,8,FALSE)),0,VLOOKUP($B676&amp;$N676,'5 этап'!$A$13:$I$512,8,FALSE))</f>
        <v>0</v>
      </c>
      <c r="K676" s="32">
        <f>IF(ISERROR(VLOOKUP($B676&amp;$N676,'6 этап'!$A$13:$I$512,8,FALSE)),0,VLOOKUP($B676&amp;$N676,'6 этап'!$A$13:$I$512,8,FALSE))</f>
        <v>0</v>
      </c>
      <c r="L676" s="32">
        <f>IF(ISERROR(VLOOKUP($B676&amp;$N676,'7 этап'!$A$13:$I$466,8,FALSE)),0,VLOOKUP($B676&amp;$N676,'7 этап'!$A$13:$I$466,8,FALSE))</f>
        <v>0</v>
      </c>
      <c r="M676" s="12">
        <f>LARGE(F676:K676,1)+LARGE(F676:K676,2)+LARGE(F676:K676,3)+LARGE(F676:K676,4)+L676</f>
        <v>278.60000000000002</v>
      </c>
      <c r="N676" s="14" t="s">
        <v>973</v>
      </c>
    </row>
    <row r="677" spans="1:14" x14ac:dyDescent="0.3">
      <c r="A677" s="35">
        <v>37</v>
      </c>
      <c r="B677" s="4" t="s">
        <v>351</v>
      </c>
      <c r="C677" s="4" t="s">
        <v>33</v>
      </c>
      <c r="D677" s="4">
        <v>2007</v>
      </c>
      <c r="E677" s="8">
        <f>COUNTIF(F677:L677,"&gt;0")</f>
        <v>3</v>
      </c>
      <c r="F677" s="32">
        <f>IF(ISERROR(VLOOKUP($B677&amp;$N677,'1 этап'!$A$13:$I$512,8,FALSE)),0,VLOOKUP($B677&amp;$N677,'1 этап'!$A$13:$I$512,8,FALSE))</f>
        <v>1</v>
      </c>
      <c r="G677" s="32">
        <f>IF(ISERROR(VLOOKUP($B677&amp;$N677,'2 этап'!$A$13:$I$512,8,FALSE)),0,VLOOKUP($B677&amp;$N677,'2 этап'!$A$13:$I$512,8,FALSE))</f>
        <v>123.8</v>
      </c>
      <c r="H677" s="32">
        <f>IF(ISERROR(VLOOKUP($B677&amp;$N677,'3 этап'!$A$13:$I$512,8,FALSE)),0,VLOOKUP($B677&amp;$N677,'3 этап'!$A$13:$I$512,8,FALSE))</f>
        <v>0</v>
      </c>
      <c r="I677" s="32">
        <f>IF(ISERROR(VLOOKUP($B677&amp;$N677,'4 этап'!$A$13:$I$512,8,FALSE)),0,VLOOKUP($B677&amp;$N677,'4 этап'!$A$13:$I$512,8,FALSE))</f>
        <v>0</v>
      </c>
      <c r="J677" s="32">
        <f>IF(ISERROR(VLOOKUP($B677&amp;$N677,'5 этап'!$A$13:$I$512,8,FALSE)),0,VLOOKUP($B677&amp;$N677,'5 этап'!$A$13:$I$512,8,FALSE))</f>
        <v>0</v>
      </c>
      <c r="K677" s="32">
        <f>IF(ISERROR(VLOOKUP($B677&amp;$N677,'6 этап'!$A$13:$I$512,8,FALSE)),0,VLOOKUP($B677&amp;$N677,'6 этап'!$A$13:$I$512,8,FALSE))</f>
        <v>150.4</v>
      </c>
      <c r="L677" s="32">
        <f>IF(ISERROR(VLOOKUP($B677&amp;$N677,'7 этап'!$A$13:$I$466,8,FALSE)),0,VLOOKUP($B677&amp;$N677,'7 этап'!$A$13:$I$466,8,FALSE))</f>
        <v>0</v>
      </c>
      <c r="M677" s="12">
        <f>LARGE(F677:K677,1)+LARGE(F677:K677,2)+LARGE(F677:K677,3)+LARGE(F677:K677,4)+L677</f>
        <v>275.2</v>
      </c>
      <c r="N677" s="14" t="s">
        <v>973</v>
      </c>
    </row>
    <row r="678" spans="1:14" x14ac:dyDescent="0.3">
      <c r="A678" s="35">
        <v>53</v>
      </c>
      <c r="B678" s="4" t="s">
        <v>583</v>
      </c>
      <c r="C678" s="4" t="s">
        <v>61</v>
      </c>
      <c r="D678" s="4">
        <v>2007</v>
      </c>
      <c r="E678" s="8">
        <f>COUNTIF(F678:L678,"&gt;0")</f>
        <v>2</v>
      </c>
      <c r="F678" s="32">
        <f>IF(ISERROR(VLOOKUP($B678&amp;$N678,'1 этап'!$A$13:$I$512,8,FALSE)),0,VLOOKUP($B678&amp;$N678,'1 этап'!$A$13:$I$512,8,FALSE))</f>
        <v>110.9</v>
      </c>
      <c r="G678" s="32">
        <f>IF(ISERROR(VLOOKUP($B678&amp;$N678,'2 этап'!$A$13:$I$512,8,FALSE)),0,VLOOKUP($B678&amp;$N678,'2 этап'!$A$13:$I$512,8,FALSE))</f>
        <v>0</v>
      </c>
      <c r="H678" s="32">
        <f>IF(ISERROR(VLOOKUP($B678&amp;$N678,'3 этап'!$A$13:$I$512,8,FALSE)),0,VLOOKUP($B678&amp;$N678,'3 этап'!$A$13:$I$512,8,FALSE))</f>
        <v>0</v>
      </c>
      <c r="I678" s="32">
        <f>IF(ISERROR(VLOOKUP($B678&amp;$N678,'4 этап'!$A$13:$I$512,8,FALSE)),0,VLOOKUP($B678&amp;$N678,'4 этап'!$A$13:$I$512,8,FALSE))</f>
        <v>0</v>
      </c>
      <c r="J678" s="32">
        <f>IF(ISERROR(VLOOKUP($B678&amp;$N678,'5 этап'!$A$13:$I$512,8,FALSE)),0,VLOOKUP($B678&amp;$N678,'5 этап'!$A$13:$I$512,8,FALSE))</f>
        <v>151.6</v>
      </c>
      <c r="K678" s="32">
        <f>IF(ISERROR(VLOOKUP($B678&amp;$N678,'6 этап'!$A$13:$I$512,8,FALSE)),0,VLOOKUP($B678&amp;$N678,'6 этап'!$A$13:$I$512,8,FALSE))</f>
        <v>0</v>
      </c>
      <c r="L678" s="32">
        <f>IF(ISERROR(VLOOKUP($B678&amp;$N678,'7 этап'!$A$13:$I$466,8,FALSE)),0,VLOOKUP($B678&amp;$N678,'7 этап'!$A$13:$I$466,8,FALSE))</f>
        <v>0</v>
      </c>
      <c r="M678" s="12">
        <f>LARGE(F678:K678,1)+LARGE(F678:K678,2)+LARGE(F678:K678,3)+LARGE(F678:K678,4)+L678</f>
        <v>262.5</v>
      </c>
      <c r="N678" s="14" t="s">
        <v>973</v>
      </c>
    </row>
    <row r="679" spans="1:14" x14ac:dyDescent="0.3">
      <c r="A679" s="35">
        <v>54</v>
      </c>
      <c r="B679" s="4" t="s">
        <v>584</v>
      </c>
      <c r="C679" s="4" t="s">
        <v>143</v>
      </c>
      <c r="D679" s="4">
        <v>2006</v>
      </c>
      <c r="E679" s="8">
        <f>COUNTIF(F679:L679,"&gt;0")</f>
        <v>2</v>
      </c>
      <c r="F679" s="32">
        <f>IF(ISERROR(VLOOKUP($B679&amp;$N679,'1 этап'!$A$13:$I$512,8,FALSE)),0,VLOOKUP($B679&amp;$N679,'1 этап'!$A$13:$I$512,8,FALSE))</f>
        <v>109.7</v>
      </c>
      <c r="G679" s="32">
        <f>IF(ISERROR(VLOOKUP($B679&amp;$N679,'2 этап'!$A$13:$I$512,8,FALSE)),0,VLOOKUP($B679&amp;$N679,'2 этап'!$A$13:$I$512,8,FALSE))</f>
        <v>0</v>
      </c>
      <c r="H679" s="32">
        <f>IF(ISERROR(VLOOKUP($B679&amp;$N679,'3 этап'!$A$13:$I$512,8,FALSE)),0,VLOOKUP($B679&amp;$N679,'3 этап'!$A$13:$I$512,8,FALSE))</f>
        <v>0</v>
      </c>
      <c r="I679" s="32">
        <f>IF(ISERROR(VLOOKUP($B679&amp;$N679,'4 этап'!$A$13:$I$512,8,FALSE)),0,VLOOKUP($B679&amp;$N679,'4 этап'!$A$13:$I$512,8,FALSE))</f>
        <v>0</v>
      </c>
      <c r="J679" s="32">
        <f>IF(ISERROR(VLOOKUP($B679&amp;$N679,'5 этап'!$A$13:$I$512,8,FALSE)),0,VLOOKUP($B679&amp;$N679,'5 этап'!$A$13:$I$512,8,FALSE))</f>
        <v>0</v>
      </c>
      <c r="K679" s="32">
        <f>IF(ISERROR(VLOOKUP($B679&amp;$N679,'6 этап'!$A$13:$I$512,8,FALSE)),0,VLOOKUP($B679&amp;$N679,'6 этап'!$A$13:$I$512,8,FALSE))</f>
        <v>142.4</v>
      </c>
      <c r="L679" s="32">
        <f>IF(ISERROR(VLOOKUP($B679&amp;$N679,'7 этап'!$A$13:$I$466,8,FALSE)),0,VLOOKUP($B679&amp;$N679,'7 этап'!$A$13:$I$466,8,FALSE))</f>
        <v>0</v>
      </c>
      <c r="M679" s="12">
        <f>LARGE(F679:K679,1)+LARGE(F679:K679,2)+LARGE(F679:K679,3)+LARGE(F679:K679,4)+L679</f>
        <v>252.10000000000002</v>
      </c>
      <c r="N679" s="14" t="s">
        <v>973</v>
      </c>
    </row>
    <row r="680" spans="1:14" x14ac:dyDescent="0.3">
      <c r="A680" s="35">
        <v>42</v>
      </c>
      <c r="B680" s="4" t="s">
        <v>352</v>
      </c>
      <c r="C680" s="4" t="s">
        <v>58</v>
      </c>
      <c r="D680" s="4">
        <v>2007</v>
      </c>
      <c r="E680" s="8">
        <f>COUNTIF(F680:L680,"&gt;0")</f>
        <v>2</v>
      </c>
      <c r="F680" s="32">
        <f>IF(ISERROR(VLOOKUP($B680&amp;$N680,'1 этап'!$A$13:$I$512,8,FALSE)),0,VLOOKUP($B680&amp;$N680,'1 этап'!$A$13:$I$512,8,FALSE))</f>
        <v>0</v>
      </c>
      <c r="G680" s="32">
        <f>IF(ISERROR(VLOOKUP($B680&amp;$N680,'2 этап'!$A$13:$I$512,8,FALSE)),0,VLOOKUP($B680&amp;$N680,'2 этап'!$A$13:$I$512,8,FALSE))</f>
        <v>98.4</v>
      </c>
      <c r="H680" s="32">
        <f>IF(ISERROR(VLOOKUP($B680&amp;$N680,'3 этап'!$A$13:$I$512,8,FALSE)),0,VLOOKUP($B680&amp;$N680,'3 этап'!$A$13:$I$512,8,FALSE))</f>
        <v>0</v>
      </c>
      <c r="I680" s="32">
        <f>IF(ISERROR(VLOOKUP($B680&amp;$N680,'4 этап'!$A$13:$I$512,8,FALSE)),0,VLOOKUP($B680&amp;$N680,'4 этап'!$A$13:$I$512,8,FALSE))</f>
        <v>0</v>
      </c>
      <c r="J680" s="32">
        <f>IF(ISERROR(VLOOKUP($B680&amp;$N680,'5 этап'!$A$13:$I$512,8,FALSE)),0,VLOOKUP($B680&amp;$N680,'5 этап'!$A$13:$I$512,8,FALSE))</f>
        <v>149.80000000000001</v>
      </c>
      <c r="K680" s="32">
        <f>IF(ISERROR(VLOOKUP($B680&amp;$N680,'6 этап'!$A$13:$I$512,8,FALSE)),0,VLOOKUP($B680&amp;$N680,'6 этап'!$A$13:$I$512,8,FALSE))</f>
        <v>0</v>
      </c>
      <c r="L680" s="32">
        <f>IF(ISERROR(VLOOKUP($B680&amp;$N680,'7 этап'!$A$13:$I$466,8,FALSE)),0,VLOOKUP($B680&amp;$N680,'7 этап'!$A$13:$I$466,8,FALSE))</f>
        <v>0</v>
      </c>
      <c r="M680" s="12">
        <f>LARGE(F680:K680,1)+LARGE(F680:K680,2)+LARGE(F680:K680,3)+LARGE(F680:K680,4)+L680</f>
        <v>248.20000000000002</v>
      </c>
      <c r="N680" s="14" t="s">
        <v>973</v>
      </c>
    </row>
    <row r="681" spans="1:14" x14ac:dyDescent="0.3">
      <c r="A681" s="35">
        <v>55</v>
      </c>
      <c r="B681" s="4" t="s">
        <v>866</v>
      </c>
      <c r="C681" s="4" t="s">
        <v>98</v>
      </c>
      <c r="D681" s="4">
        <v>2007</v>
      </c>
      <c r="E681" s="8">
        <f>COUNTIF(F681:L681,"&gt;0")</f>
        <v>2</v>
      </c>
      <c r="F681" s="32">
        <f>IF(ISERROR(VLOOKUP($B681&amp;$N681,'1 этап'!$A$13:$I$512,8,FALSE)),0,VLOOKUP($B681&amp;$N681,'1 этап'!$A$13:$I$512,8,FALSE))</f>
        <v>0</v>
      </c>
      <c r="G681" s="32">
        <f>IF(ISERROR(VLOOKUP($B681&amp;$N681,'2 этап'!$A$13:$I$512,8,FALSE)),0,VLOOKUP($B681&amp;$N681,'2 этап'!$A$13:$I$512,8,FALSE))</f>
        <v>0</v>
      </c>
      <c r="H681" s="32">
        <f>IF(ISERROR(VLOOKUP($B681&amp;$N681,'3 этап'!$A$13:$I$512,8,FALSE)),0,VLOOKUP($B681&amp;$N681,'3 этап'!$A$13:$I$512,8,FALSE))</f>
        <v>0</v>
      </c>
      <c r="I681" s="32">
        <f>IF(ISERROR(VLOOKUP($B681&amp;$N681,'4 этап'!$A$13:$I$512,8,FALSE)),0,VLOOKUP($B681&amp;$N681,'4 этап'!$A$13:$I$512,8,FALSE))</f>
        <v>0</v>
      </c>
      <c r="J681" s="32">
        <f>IF(ISERROR(VLOOKUP($B681&amp;$N681,'5 этап'!$A$13:$I$512,8,FALSE)),0,VLOOKUP($B681&amp;$N681,'5 этап'!$A$13:$I$512,8,FALSE))</f>
        <v>93.9</v>
      </c>
      <c r="K681" s="32">
        <f>IF(ISERROR(VLOOKUP($B681&amp;$N681,'6 этап'!$A$13:$I$512,8,FALSE)),0,VLOOKUP($B681&amp;$N681,'6 этап'!$A$13:$I$512,8,FALSE))</f>
        <v>131</v>
      </c>
      <c r="L681" s="32">
        <f>IF(ISERROR(VLOOKUP($B681&amp;$N681,'7 этап'!$A$13:$I$466,8,FALSE)),0,VLOOKUP($B681&amp;$N681,'7 этап'!$A$13:$I$466,8,FALSE))</f>
        <v>0</v>
      </c>
      <c r="M681" s="12">
        <f>LARGE(F681:K681,1)+LARGE(F681:K681,2)+LARGE(F681:K681,3)+LARGE(F681:K681,4)+L681</f>
        <v>224.9</v>
      </c>
      <c r="N681" s="14" t="s">
        <v>973</v>
      </c>
    </row>
    <row r="682" spans="1:14" x14ac:dyDescent="0.3">
      <c r="A682" s="35">
        <v>56</v>
      </c>
      <c r="B682" s="4" t="s">
        <v>587</v>
      </c>
      <c r="C682" s="4" t="s">
        <v>211</v>
      </c>
      <c r="D682" s="4">
        <v>2007</v>
      </c>
      <c r="E682" s="8">
        <f>COUNTIF(F682:L682,"&gt;0")</f>
        <v>2</v>
      </c>
      <c r="F682" s="32">
        <f>IF(ISERROR(VLOOKUP($B682&amp;$N682,'1 этап'!$A$13:$I$512,8,FALSE)),0,VLOOKUP($B682&amp;$N682,'1 этап'!$A$13:$I$512,8,FALSE))</f>
        <v>87</v>
      </c>
      <c r="G682" s="32">
        <f>IF(ISERROR(VLOOKUP($B682&amp;$N682,'2 этап'!$A$13:$I$512,8,FALSE)),0,VLOOKUP($B682&amp;$N682,'2 этап'!$A$13:$I$512,8,FALSE))</f>
        <v>0</v>
      </c>
      <c r="H682" s="32">
        <f>IF(ISERROR(VLOOKUP($B682&amp;$N682,'3 этап'!$A$13:$I$512,8,FALSE)),0,VLOOKUP($B682&amp;$N682,'3 этап'!$A$13:$I$512,8,FALSE))</f>
        <v>0</v>
      </c>
      <c r="I682" s="32">
        <f>IF(ISERROR(VLOOKUP($B682&amp;$N682,'4 этап'!$A$13:$I$512,8,FALSE)),0,VLOOKUP($B682&amp;$N682,'4 этап'!$A$13:$I$512,8,FALSE))</f>
        <v>0</v>
      </c>
      <c r="J682" s="32">
        <f>IF(ISERROR(VLOOKUP($B682&amp;$N682,'5 этап'!$A$13:$I$512,8,FALSE)),0,VLOOKUP($B682&amp;$N682,'5 этап'!$A$13:$I$512,8,FALSE))</f>
        <v>137.30000000000001</v>
      </c>
      <c r="K682" s="32">
        <f>IF(ISERROR(VLOOKUP($B682&amp;$N682,'6 этап'!$A$13:$I$512,8,FALSE)),0,VLOOKUP($B682&amp;$N682,'6 этап'!$A$13:$I$512,8,FALSE))</f>
        <v>0</v>
      </c>
      <c r="L682" s="32">
        <f>IF(ISERROR(VLOOKUP($B682&amp;$N682,'7 этап'!$A$13:$I$466,8,FALSE)),0,VLOOKUP($B682&amp;$N682,'7 этап'!$A$13:$I$466,8,FALSE))</f>
        <v>0</v>
      </c>
      <c r="M682" s="12">
        <f>LARGE(F682:K682,1)+LARGE(F682:K682,2)+LARGE(F682:K682,3)+LARGE(F682:K682,4)+L682</f>
        <v>224.3</v>
      </c>
      <c r="N682" s="14" t="s">
        <v>973</v>
      </c>
    </row>
    <row r="683" spans="1:14" x14ac:dyDescent="0.3">
      <c r="A683" s="35">
        <v>79</v>
      </c>
      <c r="B683" s="4" t="s">
        <v>593</v>
      </c>
      <c r="C683" s="4" t="s">
        <v>46</v>
      </c>
      <c r="D683" s="4">
        <v>2007</v>
      </c>
      <c r="E683" s="8">
        <f>COUNTIF(F683:L683,"&gt;0")</f>
        <v>2</v>
      </c>
      <c r="F683" s="32">
        <f>IF(ISERROR(VLOOKUP($B683&amp;$N683,'1 этап'!$A$13:$I$512,8,FALSE)),0,VLOOKUP($B683&amp;$N683,'1 этап'!$A$13:$I$512,8,FALSE))</f>
        <v>23.1</v>
      </c>
      <c r="G683" s="32">
        <f>IF(ISERROR(VLOOKUP($B683&amp;$N683,'2 этап'!$A$13:$I$512,8,FALSE)),0,VLOOKUP($B683&amp;$N683,'2 этап'!$A$13:$I$512,8,FALSE))</f>
        <v>0</v>
      </c>
      <c r="H683" s="32">
        <f>IF(ISERROR(VLOOKUP($B683&amp;$N683,'3 этап'!$A$13:$I$512,8,FALSE)),0,VLOOKUP($B683&amp;$N683,'3 этап'!$A$13:$I$512,8,FALSE))</f>
        <v>0</v>
      </c>
      <c r="I683" s="32">
        <f>IF(ISERROR(VLOOKUP($B683&amp;$N683,'4 этап'!$A$13:$I$512,8,FALSE)),0,VLOOKUP($B683&amp;$N683,'4 этап'!$A$13:$I$512,8,FALSE))</f>
        <v>0</v>
      </c>
      <c r="J683" s="32">
        <f>IF(ISERROR(VLOOKUP($B683&amp;$N683,'5 этап'!$A$13:$I$512,8,FALSE)),0,VLOOKUP($B683&amp;$N683,'5 этап'!$A$13:$I$512,8,FALSE))</f>
        <v>0</v>
      </c>
      <c r="K683" s="32">
        <f>IF(ISERROR(VLOOKUP($B683&amp;$N683,'6 этап'!$A$13:$I$512,8,FALSE)),0,VLOOKUP($B683&amp;$N683,'6 этап'!$A$13:$I$512,8,FALSE))</f>
        <v>0</v>
      </c>
      <c r="L683" s="32">
        <f>IF(ISERROR(VLOOKUP($B683&amp;$N683,'7 этап'!$A$13:$I$466,8,FALSE)),0,VLOOKUP($B683&amp;$N683,'7 этап'!$A$13:$I$466,8,FALSE))</f>
        <v>175.2</v>
      </c>
      <c r="M683" s="12">
        <f>LARGE(F683:K683,1)+LARGE(F683:K683,2)+LARGE(F683:K683,3)+LARGE(F683:K683,4)+L683</f>
        <v>198.29999999999998</v>
      </c>
      <c r="N683" s="14" t="s">
        <v>973</v>
      </c>
    </row>
    <row r="684" spans="1:14" x14ac:dyDescent="0.3">
      <c r="A684" s="35">
        <v>46</v>
      </c>
      <c r="B684" s="4" t="s">
        <v>571</v>
      </c>
      <c r="C684" s="4" t="s">
        <v>33</v>
      </c>
      <c r="D684" s="4">
        <v>2006</v>
      </c>
      <c r="E684" s="8">
        <f>COUNTIF(F684:L684,"&gt;0")</f>
        <v>1</v>
      </c>
      <c r="F684" s="32">
        <f>IF(ISERROR(VLOOKUP($B684&amp;$N684,'1 этап'!$A$13:$I$512,8,FALSE)),0,VLOOKUP($B684&amp;$N684,'1 этап'!$A$13:$I$512,8,FALSE))</f>
        <v>186.4</v>
      </c>
      <c r="G684" s="32">
        <f>IF(ISERROR(VLOOKUP($B684&amp;$N684,'2 этап'!$A$13:$I$512,8,FALSE)),0,VLOOKUP($B684&amp;$N684,'2 этап'!$A$13:$I$512,8,FALSE))</f>
        <v>0</v>
      </c>
      <c r="H684" s="32">
        <f>IF(ISERROR(VLOOKUP($B684&amp;$N684,'3 этап'!$A$13:$I$512,8,FALSE)),0,VLOOKUP($B684&amp;$N684,'3 этап'!$A$13:$I$512,8,FALSE))</f>
        <v>0</v>
      </c>
      <c r="I684" s="32">
        <f>IF(ISERROR(VLOOKUP($B684&amp;$N684,'4 этап'!$A$13:$I$512,8,FALSE)),0,VLOOKUP($B684&amp;$N684,'4 этап'!$A$13:$I$512,8,FALSE))</f>
        <v>0</v>
      </c>
      <c r="J684" s="32">
        <f>IF(ISERROR(VLOOKUP($B684&amp;$N684,'5 этап'!$A$13:$I$512,8,FALSE)),0,VLOOKUP($B684&amp;$N684,'5 этап'!$A$13:$I$512,8,FALSE))</f>
        <v>0</v>
      </c>
      <c r="K684" s="32">
        <f>IF(ISERROR(VLOOKUP($B684&amp;$N684,'6 этап'!$A$13:$I$512,8,FALSE)),0,VLOOKUP($B684&amp;$N684,'6 этап'!$A$13:$I$512,8,FALSE))</f>
        <v>0</v>
      </c>
      <c r="L684" s="32">
        <f>IF(ISERROR(VLOOKUP($B684&amp;$N684,'7 этап'!$A$13:$I$466,8,FALSE)),0,VLOOKUP($B684&amp;$N684,'7 этап'!$A$13:$I$466,8,FALSE))</f>
        <v>0</v>
      </c>
      <c r="M684" s="12">
        <f>LARGE(F684:K684,1)+LARGE(F684:K684,2)+LARGE(F684:K684,3)+LARGE(F684:K684,4)+L684</f>
        <v>186.4</v>
      </c>
      <c r="N684" s="14" t="s">
        <v>973</v>
      </c>
    </row>
    <row r="685" spans="1:14" x14ac:dyDescent="0.3">
      <c r="A685" s="35">
        <v>57</v>
      </c>
      <c r="B685" s="4" t="s">
        <v>864</v>
      </c>
      <c r="C685" s="4" t="s">
        <v>98</v>
      </c>
      <c r="D685" s="4">
        <v>2006</v>
      </c>
      <c r="E685" s="8">
        <f>COUNTIF(F685:L685,"&gt;0")</f>
        <v>1</v>
      </c>
      <c r="F685" s="32">
        <f>IF(ISERROR(VLOOKUP($B685&amp;$N685,'1 этап'!$A$13:$I$512,8,FALSE)),0,VLOOKUP($B685&amp;$N685,'1 этап'!$A$13:$I$512,8,FALSE))</f>
        <v>0</v>
      </c>
      <c r="G685" s="32">
        <f>IF(ISERROR(VLOOKUP($B685&amp;$N685,'2 этап'!$A$13:$I$512,8,FALSE)),0,VLOOKUP($B685&amp;$N685,'2 этап'!$A$13:$I$512,8,FALSE))</f>
        <v>0</v>
      </c>
      <c r="H685" s="32">
        <f>IF(ISERROR(VLOOKUP($B685&amp;$N685,'3 этап'!$A$13:$I$512,8,FALSE)),0,VLOOKUP($B685&amp;$N685,'3 этап'!$A$13:$I$512,8,FALSE))</f>
        <v>0</v>
      </c>
      <c r="I685" s="32">
        <f>IF(ISERROR(VLOOKUP($B685&amp;$N685,'4 этап'!$A$13:$I$512,8,FALSE)),0,VLOOKUP($B685&amp;$N685,'4 этап'!$A$13:$I$512,8,FALSE))</f>
        <v>0</v>
      </c>
      <c r="J685" s="32">
        <f>IF(ISERROR(VLOOKUP($B685&amp;$N685,'5 этап'!$A$13:$I$512,8,FALSE)),0,VLOOKUP($B685&amp;$N685,'5 этап'!$A$13:$I$512,8,FALSE))</f>
        <v>169.7</v>
      </c>
      <c r="K685" s="32">
        <f>IF(ISERROR(VLOOKUP($B685&amp;$N685,'6 этап'!$A$13:$I$512,8,FALSE)),0,VLOOKUP($B685&amp;$N685,'6 этап'!$A$13:$I$512,8,FALSE))</f>
        <v>0</v>
      </c>
      <c r="L685" s="32">
        <f>IF(ISERROR(VLOOKUP($B685&amp;$N685,'7 этап'!$A$13:$I$466,8,FALSE)),0,VLOOKUP($B685&amp;$N685,'7 этап'!$A$13:$I$466,8,FALSE))</f>
        <v>0</v>
      </c>
      <c r="M685" s="12">
        <f>LARGE(F685:K685,1)+LARGE(F685:K685,2)+LARGE(F685:K685,3)+LARGE(F685:K685,4)+L685</f>
        <v>169.7</v>
      </c>
      <c r="N685" s="14" t="s">
        <v>973</v>
      </c>
    </row>
    <row r="686" spans="1:14" x14ac:dyDescent="0.3">
      <c r="A686" s="35">
        <v>58</v>
      </c>
      <c r="B686" s="4" t="s">
        <v>355</v>
      </c>
      <c r="C686" s="4" t="s">
        <v>27</v>
      </c>
      <c r="D686" s="4">
        <v>2007</v>
      </c>
      <c r="E686" s="8">
        <f>COUNTIF(F686:L686,"&gt;0")</f>
        <v>2</v>
      </c>
      <c r="F686" s="32">
        <f>IF(ISERROR(VLOOKUP($B686&amp;$N686,'1 этап'!$A$13:$I$512,8,FALSE)),0,VLOOKUP($B686&amp;$N686,'1 этап'!$A$13:$I$512,8,FALSE))</f>
        <v>0</v>
      </c>
      <c r="G686" s="32">
        <f>IF(ISERROR(VLOOKUP($B686&amp;$N686,'2 этап'!$A$13:$I$512,8,FALSE)),0,VLOOKUP($B686&amp;$N686,'2 этап'!$A$13:$I$512,8,FALSE))</f>
        <v>0.01</v>
      </c>
      <c r="H686" s="32">
        <f>IF(ISERROR(VLOOKUP($B686&amp;$N686,'3 этап'!$A$13:$I$512,8,FALSE)),0,VLOOKUP($B686&amp;$N686,'3 этап'!$A$13:$I$512,8,FALSE))</f>
        <v>0</v>
      </c>
      <c r="I686" s="32">
        <f>IF(ISERROR(VLOOKUP($B686&amp;$N686,'4 этап'!$A$13:$I$512,8,FALSE)),0,VLOOKUP($B686&amp;$N686,'4 этап'!$A$13:$I$512,8,FALSE))</f>
        <v>0</v>
      </c>
      <c r="J686" s="32">
        <f>IF(ISERROR(VLOOKUP($B686&amp;$N686,'5 этап'!$A$13:$I$512,8,FALSE)),0,VLOOKUP($B686&amp;$N686,'5 этап'!$A$13:$I$512,8,FALSE))</f>
        <v>0</v>
      </c>
      <c r="K686" s="32">
        <f>IF(ISERROR(VLOOKUP($B686&amp;$N686,'6 этап'!$A$13:$I$512,8,FALSE)),0,VLOOKUP($B686&amp;$N686,'6 этап'!$A$13:$I$512,8,FALSE))</f>
        <v>0</v>
      </c>
      <c r="L686" s="32">
        <f>IF(ISERROR(VLOOKUP($B686&amp;$N686,'7 этап'!$A$13:$I$466,8,FALSE)),0,VLOOKUP($B686&amp;$N686,'7 этап'!$A$13:$I$466,8,FALSE))</f>
        <v>168.8</v>
      </c>
      <c r="M686" s="12">
        <f>LARGE(F686:K686,1)+LARGE(F686:K686,2)+LARGE(F686:K686,3)+LARGE(F686:K686,4)+L686</f>
        <v>168.81</v>
      </c>
      <c r="N686" s="14" t="s">
        <v>973</v>
      </c>
    </row>
    <row r="687" spans="1:14" x14ac:dyDescent="0.3">
      <c r="A687" s="35">
        <v>59</v>
      </c>
      <c r="B687" s="4" t="s">
        <v>577</v>
      </c>
      <c r="C687" s="4" t="s">
        <v>143</v>
      </c>
      <c r="D687" s="4">
        <v>2007</v>
      </c>
      <c r="E687" s="8">
        <f>COUNTIF(F687:L687,"&gt;0")</f>
        <v>1</v>
      </c>
      <c r="F687" s="32">
        <f>IF(ISERROR(VLOOKUP($B687&amp;$N687,'1 этап'!$A$13:$I$512,8,FALSE)),0,VLOOKUP($B687&amp;$N687,'1 этап'!$A$13:$I$512,8,FALSE))</f>
        <v>168.2</v>
      </c>
      <c r="G687" s="32">
        <f>IF(ISERROR(VLOOKUP($B687&amp;$N687,'2 этап'!$A$13:$I$512,8,FALSE)),0,VLOOKUP($B687&amp;$N687,'2 этап'!$A$13:$I$512,8,FALSE))</f>
        <v>0</v>
      </c>
      <c r="H687" s="32">
        <f>IF(ISERROR(VLOOKUP($B687&amp;$N687,'3 этап'!$A$13:$I$512,8,FALSE)),0,VLOOKUP($B687&amp;$N687,'3 этап'!$A$13:$I$512,8,FALSE))</f>
        <v>0</v>
      </c>
      <c r="I687" s="32">
        <f>IF(ISERROR(VLOOKUP($B687&amp;$N687,'4 этап'!$A$13:$I$512,8,FALSE)),0,VLOOKUP($B687&amp;$N687,'4 этап'!$A$13:$I$512,8,FALSE))</f>
        <v>0</v>
      </c>
      <c r="J687" s="32">
        <f>IF(ISERROR(VLOOKUP($B687&amp;$N687,'5 этап'!$A$13:$I$512,8,FALSE)),0,VLOOKUP($B687&amp;$N687,'5 этап'!$A$13:$I$512,8,FALSE))</f>
        <v>0</v>
      </c>
      <c r="K687" s="32">
        <f>IF(ISERROR(VLOOKUP($B687&amp;$N687,'6 этап'!$A$13:$I$512,8,FALSE)),0,VLOOKUP($B687&amp;$N687,'6 этап'!$A$13:$I$512,8,FALSE))</f>
        <v>0</v>
      </c>
      <c r="L687" s="32">
        <f>IF(ISERROR(VLOOKUP($B687&amp;$N687,'7 этап'!$A$13:$I$466,8,FALSE)),0,VLOOKUP($B687&amp;$N687,'7 этап'!$A$13:$I$466,8,FALSE))</f>
        <v>0</v>
      </c>
      <c r="M687" s="12">
        <f>LARGE(F687:K687,1)+LARGE(F687:K687,2)+LARGE(F687:K687,3)+LARGE(F687:K687,4)+L687</f>
        <v>168.2</v>
      </c>
      <c r="N687" s="14" t="s">
        <v>973</v>
      </c>
    </row>
    <row r="688" spans="1:14" x14ac:dyDescent="0.3">
      <c r="A688" s="35">
        <v>60</v>
      </c>
      <c r="B688" s="4" t="s">
        <v>578</v>
      </c>
      <c r="C688" s="4" t="s">
        <v>149</v>
      </c>
      <c r="D688" s="4">
        <v>2006</v>
      </c>
      <c r="E688" s="8">
        <f>COUNTIF(F688:L688,"&gt;0")</f>
        <v>1</v>
      </c>
      <c r="F688" s="32">
        <f>IF(ISERROR(VLOOKUP($B688&amp;$N688,'1 этап'!$A$13:$I$512,8,FALSE)),0,VLOOKUP($B688&amp;$N688,'1 этап'!$A$13:$I$512,8,FALSE))</f>
        <v>161.80000000000001</v>
      </c>
      <c r="G688" s="32">
        <f>IF(ISERROR(VLOOKUP($B688&amp;$N688,'2 этап'!$A$13:$I$512,8,FALSE)),0,VLOOKUP($B688&amp;$N688,'2 этап'!$A$13:$I$512,8,FALSE))</f>
        <v>0</v>
      </c>
      <c r="H688" s="32">
        <f>IF(ISERROR(VLOOKUP($B688&amp;$N688,'3 этап'!$A$13:$I$512,8,FALSE)),0,VLOOKUP($B688&amp;$N688,'3 этап'!$A$13:$I$512,8,FALSE))</f>
        <v>0</v>
      </c>
      <c r="I688" s="32">
        <f>IF(ISERROR(VLOOKUP($B688&amp;$N688,'4 этап'!$A$13:$I$512,8,FALSE)),0,VLOOKUP($B688&amp;$N688,'4 этап'!$A$13:$I$512,8,FALSE))</f>
        <v>0</v>
      </c>
      <c r="J688" s="32">
        <f>IF(ISERROR(VLOOKUP($B688&amp;$N688,'5 этап'!$A$13:$I$512,8,FALSE)),0,VLOOKUP($B688&amp;$N688,'5 этап'!$A$13:$I$512,8,FALSE))</f>
        <v>0</v>
      </c>
      <c r="K688" s="32">
        <f>IF(ISERROR(VLOOKUP($B688&amp;$N688,'6 этап'!$A$13:$I$512,8,FALSE)),0,VLOOKUP($B688&amp;$N688,'6 этап'!$A$13:$I$512,8,FALSE))</f>
        <v>0</v>
      </c>
      <c r="L688" s="32">
        <f>IF(ISERROR(VLOOKUP($B688&amp;$N688,'7 этап'!$A$13:$I$466,8,FALSE)),0,VLOOKUP($B688&amp;$N688,'7 этап'!$A$13:$I$466,8,FALSE))</f>
        <v>0</v>
      </c>
      <c r="M688" s="12">
        <f>LARGE(F688:K688,1)+LARGE(F688:K688,2)+LARGE(F688:K688,3)+LARGE(F688:K688,4)+L688</f>
        <v>161.80000000000001</v>
      </c>
      <c r="N688" s="14" t="s">
        <v>973</v>
      </c>
    </row>
    <row r="689" spans="1:14" x14ac:dyDescent="0.3">
      <c r="A689" s="35">
        <v>61</v>
      </c>
      <c r="B689" s="4" t="s">
        <v>944</v>
      </c>
      <c r="C689" s="4" t="s">
        <v>46</v>
      </c>
      <c r="D689" s="4">
        <v>2006</v>
      </c>
      <c r="E689" s="8">
        <f>COUNTIF(F689:L689,"&gt;0")</f>
        <v>1</v>
      </c>
      <c r="F689" s="32">
        <f>IF(ISERROR(VLOOKUP($B689&amp;$N689,'1 этап'!$A$13:$I$512,8,FALSE)),0,VLOOKUP($B689&amp;$N689,'1 этап'!$A$13:$I$512,8,FALSE))</f>
        <v>0</v>
      </c>
      <c r="G689" s="32">
        <f>IF(ISERROR(VLOOKUP($B689&amp;$N689,'2 этап'!$A$13:$I$512,8,FALSE)),0,VLOOKUP($B689&amp;$N689,'2 этап'!$A$13:$I$512,8,FALSE))</f>
        <v>0</v>
      </c>
      <c r="H689" s="32">
        <f>IF(ISERROR(VLOOKUP($B689&amp;$N689,'3 этап'!$A$13:$I$512,8,FALSE)),0,VLOOKUP($B689&amp;$N689,'3 этап'!$A$13:$I$512,8,FALSE))</f>
        <v>0</v>
      </c>
      <c r="I689" s="32">
        <f>IF(ISERROR(VLOOKUP($B689&amp;$N689,'4 этап'!$A$13:$I$512,8,FALSE)),0,VLOOKUP($B689&amp;$N689,'4 этап'!$A$13:$I$512,8,FALSE))</f>
        <v>0</v>
      </c>
      <c r="J689" s="32">
        <f>IF(ISERROR(VLOOKUP($B689&amp;$N689,'5 этап'!$A$13:$I$512,8,FALSE)),0,VLOOKUP($B689&amp;$N689,'5 этап'!$A$13:$I$512,8,FALSE))</f>
        <v>0</v>
      </c>
      <c r="K689" s="32">
        <f>IF(ISERROR(VLOOKUP($B689&amp;$N689,'6 этап'!$A$13:$I$512,8,FALSE)),0,VLOOKUP($B689&amp;$N689,'6 этап'!$A$13:$I$512,8,FALSE))</f>
        <v>159.19999999999999</v>
      </c>
      <c r="L689" s="32">
        <f>IF(ISERROR(VLOOKUP($B689&amp;$N689,'7 этап'!$A$13:$I$466,8,FALSE)),0,VLOOKUP($B689&amp;$N689,'7 этап'!$A$13:$I$466,8,FALSE))</f>
        <v>0</v>
      </c>
      <c r="M689" s="12">
        <f>LARGE(F689:K689,1)+LARGE(F689:K689,2)+LARGE(F689:K689,3)+LARGE(F689:K689,4)+L689</f>
        <v>159.19999999999999</v>
      </c>
      <c r="N689" s="14" t="s">
        <v>973</v>
      </c>
    </row>
    <row r="690" spans="1:14" x14ac:dyDescent="0.3">
      <c r="A690" s="35">
        <v>62</v>
      </c>
      <c r="B690" s="4" t="s">
        <v>766</v>
      </c>
      <c r="C690" s="4" t="s">
        <v>143</v>
      </c>
      <c r="D690" s="4">
        <v>2007</v>
      </c>
      <c r="E690" s="8">
        <f>COUNTIF(F690:L690,"&gt;0")</f>
        <v>1</v>
      </c>
      <c r="F690" s="32">
        <f>IF(ISERROR(VLOOKUP($B690&amp;$N690,'1 этап'!$A$13:$I$512,8,FALSE)),0,VLOOKUP($B690&amp;$N690,'1 этап'!$A$13:$I$512,8,FALSE))</f>
        <v>0</v>
      </c>
      <c r="G690" s="32">
        <f>IF(ISERROR(VLOOKUP($B690&amp;$N690,'2 этап'!$A$13:$I$512,8,FALSE)),0,VLOOKUP($B690&amp;$N690,'2 этап'!$A$13:$I$512,8,FALSE))</f>
        <v>0</v>
      </c>
      <c r="H690" s="32">
        <f>IF(ISERROR(VLOOKUP($B690&amp;$N690,'3 этап'!$A$13:$I$512,8,FALSE)),0,VLOOKUP($B690&amp;$N690,'3 этап'!$A$13:$I$512,8,FALSE))</f>
        <v>0</v>
      </c>
      <c r="I690" s="32">
        <f>IF(ISERROR(VLOOKUP($B690&amp;$N690,'4 этап'!$A$13:$I$512,8,FALSE)),0,VLOOKUP($B690&amp;$N690,'4 этап'!$A$13:$I$512,8,FALSE))</f>
        <v>157.69999999999999</v>
      </c>
      <c r="J690" s="32">
        <f>IF(ISERROR(VLOOKUP($B690&amp;$N690,'5 этап'!$A$13:$I$512,8,FALSE)),0,VLOOKUP($B690&amp;$N690,'5 этап'!$A$13:$I$512,8,FALSE))</f>
        <v>0</v>
      </c>
      <c r="K690" s="32">
        <f>IF(ISERROR(VLOOKUP($B690&amp;$N690,'6 этап'!$A$13:$I$512,8,FALSE)),0,VLOOKUP($B690&amp;$N690,'6 этап'!$A$13:$I$512,8,FALSE))</f>
        <v>0</v>
      </c>
      <c r="L690" s="32">
        <f>IF(ISERROR(VLOOKUP($B690&amp;$N690,'7 этап'!$A$13:$I$466,8,FALSE)),0,VLOOKUP($B690&amp;$N690,'7 этап'!$A$13:$I$466,8,FALSE))</f>
        <v>0</v>
      </c>
      <c r="M690" s="12">
        <f>LARGE(F690:K690,1)+LARGE(F690:K690,2)+LARGE(F690:K690,3)+LARGE(F690:K690,4)+L690</f>
        <v>157.69999999999999</v>
      </c>
      <c r="N690" s="14" t="s">
        <v>973</v>
      </c>
    </row>
    <row r="691" spans="1:14" x14ac:dyDescent="0.3">
      <c r="A691" s="35">
        <v>64</v>
      </c>
      <c r="B691" s="4" t="s">
        <v>590</v>
      </c>
      <c r="C691" s="4" t="s">
        <v>61</v>
      </c>
      <c r="D691" s="4">
        <v>2006</v>
      </c>
      <c r="E691" s="8">
        <f>COUNTIF(F691:L691,"&gt;0")</f>
        <v>2</v>
      </c>
      <c r="F691" s="32">
        <f>IF(ISERROR(VLOOKUP($B691&amp;$N691,'1 этап'!$A$13:$I$512,8,FALSE)),0,VLOOKUP($B691&amp;$N691,'1 этап'!$A$13:$I$512,8,FALSE))</f>
        <v>48.1</v>
      </c>
      <c r="G691" s="32">
        <f>IF(ISERROR(VLOOKUP($B691&amp;$N691,'2 этап'!$A$13:$I$512,8,FALSE)),0,VLOOKUP($B691&amp;$N691,'2 этап'!$A$13:$I$512,8,FALSE))</f>
        <v>0</v>
      </c>
      <c r="H691" s="32">
        <f>IF(ISERROR(VLOOKUP($B691&amp;$N691,'3 этап'!$A$13:$I$512,8,FALSE)),0,VLOOKUP($B691&amp;$N691,'3 этап'!$A$13:$I$512,8,FALSE))</f>
        <v>0</v>
      </c>
      <c r="I691" s="32">
        <f>IF(ISERROR(VLOOKUP($B691&amp;$N691,'4 этап'!$A$13:$I$512,8,FALSE)),0,VLOOKUP($B691&amp;$N691,'4 этап'!$A$13:$I$512,8,FALSE))</f>
        <v>104.7</v>
      </c>
      <c r="J691" s="32">
        <f>IF(ISERROR(VLOOKUP($B691&amp;$N691,'5 этап'!$A$13:$I$512,8,FALSE)),0,VLOOKUP($B691&amp;$N691,'5 этап'!$A$13:$I$512,8,FALSE))</f>
        <v>0</v>
      </c>
      <c r="K691" s="32">
        <f>IF(ISERROR(VLOOKUP($B691&amp;$N691,'6 этап'!$A$13:$I$512,8,FALSE)),0,VLOOKUP($B691&amp;$N691,'6 этап'!$A$13:$I$512,8,FALSE))</f>
        <v>0</v>
      </c>
      <c r="L691" s="32">
        <f>IF(ISERROR(VLOOKUP($B691&amp;$N691,'7 этап'!$A$13:$I$466,8,FALSE)),0,VLOOKUP($B691&amp;$N691,'7 этап'!$A$13:$I$466,8,FALSE))</f>
        <v>0</v>
      </c>
      <c r="M691" s="12">
        <f>LARGE(F691:K691,1)+LARGE(F691:K691,2)+LARGE(F691:K691,3)+LARGE(F691:K691,4)+L691</f>
        <v>152.80000000000001</v>
      </c>
      <c r="N691" s="14" t="s">
        <v>973</v>
      </c>
    </row>
    <row r="692" spans="1:14" x14ac:dyDescent="0.3">
      <c r="A692" s="35">
        <v>65</v>
      </c>
      <c r="B692" s="4" t="s">
        <v>767</v>
      </c>
      <c r="C692" s="4" t="s">
        <v>46</v>
      </c>
      <c r="D692" s="4">
        <v>2006</v>
      </c>
      <c r="E692" s="8">
        <f>COUNTIF(F692:L692,"&gt;0")</f>
        <v>1</v>
      </c>
      <c r="F692" s="32">
        <f>IF(ISERROR(VLOOKUP($B692&amp;$N692,'1 этап'!$A$13:$I$512,8,FALSE)),0,VLOOKUP($B692&amp;$N692,'1 этап'!$A$13:$I$512,8,FALSE))</f>
        <v>0</v>
      </c>
      <c r="G692" s="32">
        <f>IF(ISERROR(VLOOKUP($B692&amp;$N692,'2 этап'!$A$13:$I$512,8,FALSE)),0,VLOOKUP($B692&amp;$N692,'2 этап'!$A$13:$I$512,8,FALSE))</f>
        <v>0</v>
      </c>
      <c r="H692" s="32">
        <f>IF(ISERROR(VLOOKUP($B692&amp;$N692,'3 этап'!$A$13:$I$512,8,FALSE)),0,VLOOKUP($B692&amp;$N692,'3 этап'!$A$13:$I$512,8,FALSE))</f>
        <v>0</v>
      </c>
      <c r="I692" s="32">
        <f>IF(ISERROR(VLOOKUP($B692&amp;$N692,'4 этап'!$A$13:$I$512,8,FALSE)),0,VLOOKUP($B692&amp;$N692,'4 этап'!$A$13:$I$512,8,FALSE))</f>
        <v>141.19999999999999</v>
      </c>
      <c r="J692" s="32">
        <f>IF(ISERROR(VLOOKUP($B692&amp;$N692,'5 этап'!$A$13:$I$512,8,FALSE)),0,VLOOKUP($B692&amp;$N692,'5 этап'!$A$13:$I$512,8,FALSE))</f>
        <v>0</v>
      </c>
      <c r="K692" s="32">
        <f>IF(ISERROR(VLOOKUP($B692&amp;$N692,'6 этап'!$A$13:$I$512,8,FALSE)),0,VLOOKUP($B692&amp;$N692,'6 этап'!$A$13:$I$512,8,FALSE))</f>
        <v>0</v>
      </c>
      <c r="L692" s="32">
        <f>IF(ISERROR(VLOOKUP($B692&amp;$N692,'7 этап'!$A$13:$I$466,8,FALSE)),0,VLOOKUP($B692&amp;$N692,'7 этап'!$A$13:$I$466,8,FALSE))</f>
        <v>0</v>
      </c>
      <c r="M692" s="12">
        <f>LARGE(F692:K692,1)+LARGE(F692:K692,2)+LARGE(F692:K692,3)+LARGE(F692:K692,4)+L692</f>
        <v>141.19999999999999</v>
      </c>
      <c r="N692" s="14" t="s">
        <v>973</v>
      </c>
    </row>
    <row r="693" spans="1:14" x14ac:dyDescent="0.3">
      <c r="A693" s="35">
        <v>67</v>
      </c>
      <c r="B693" s="4" t="s">
        <v>595</v>
      </c>
      <c r="C693" s="4" t="s">
        <v>61</v>
      </c>
      <c r="D693" s="4">
        <v>2006</v>
      </c>
      <c r="E693" s="8">
        <f>COUNTIF(F693:L693,"&gt;0")</f>
        <v>2</v>
      </c>
      <c r="F693" s="32">
        <f>IF(ISERROR(VLOOKUP($B693&amp;$N693,'1 этап'!$A$13:$I$512,8,FALSE)),0,VLOOKUP($B693&amp;$N693,'1 этап'!$A$13:$I$512,8,FALSE))</f>
        <v>1</v>
      </c>
      <c r="G693" s="32">
        <f>IF(ISERROR(VLOOKUP($B693&amp;$N693,'2 этап'!$A$13:$I$512,8,FALSE)),0,VLOOKUP($B693&amp;$N693,'2 этап'!$A$13:$I$512,8,FALSE))</f>
        <v>0</v>
      </c>
      <c r="H693" s="32">
        <f>IF(ISERROR(VLOOKUP($B693&amp;$N693,'3 этап'!$A$13:$I$512,8,FALSE)),0,VLOOKUP($B693&amp;$N693,'3 этап'!$A$13:$I$512,8,FALSE))</f>
        <v>0</v>
      </c>
      <c r="I693" s="32">
        <f>IF(ISERROR(VLOOKUP($B693&amp;$N693,'4 этап'!$A$13:$I$512,8,FALSE)),0,VLOOKUP($B693&amp;$N693,'4 этап'!$A$13:$I$512,8,FALSE))</f>
        <v>0</v>
      </c>
      <c r="J693" s="32">
        <f>IF(ISERROR(VLOOKUP($B693&amp;$N693,'5 этап'!$A$13:$I$512,8,FALSE)),0,VLOOKUP($B693&amp;$N693,'5 этап'!$A$13:$I$512,8,FALSE))</f>
        <v>127.2</v>
      </c>
      <c r="K693" s="32">
        <f>IF(ISERROR(VLOOKUP($B693&amp;$N693,'6 этап'!$A$13:$I$512,8,FALSE)),0,VLOOKUP($B693&amp;$N693,'6 этап'!$A$13:$I$512,8,FALSE))</f>
        <v>0</v>
      </c>
      <c r="L693" s="32">
        <f>IF(ISERROR(VLOOKUP($B693&amp;$N693,'7 этап'!$A$13:$I$466,8,FALSE)),0,VLOOKUP($B693&amp;$N693,'7 этап'!$A$13:$I$466,8,FALSE))</f>
        <v>0</v>
      </c>
      <c r="M693" s="12">
        <f>LARGE(F693:K693,1)+LARGE(F693:K693,2)+LARGE(F693:K693,3)+LARGE(F693:K693,4)+L693</f>
        <v>128.19999999999999</v>
      </c>
      <c r="N693" s="14" t="s">
        <v>973</v>
      </c>
    </row>
    <row r="694" spans="1:14" x14ac:dyDescent="0.3">
      <c r="A694" s="35">
        <v>68</v>
      </c>
      <c r="B694" s="4" t="s">
        <v>702</v>
      </c>
      <c r="C694" s="4" t="s">
        <v>94</v>
      </c>
      <c r="D694" s="4">
        <v>2007</v>
      </c>
      <c r="E694" s="8">
        <f>COUNTIF(F694:L694,"&gt;0")</f>
        <v>1</v>
      </c>
      <c r="F694" s="32">
        <f>IF(ISERROR(VLOOKUP($B694&amp;$N694,'1 этап'!$A$13:$I$512,8,FALSE)),0,VLOOKUP($B694&amp;$N694,'1 этап'!$A$13:$I$512,8,FALSE))</f>
        <v>0</v>
      </c>
      <c r="G694" s="32">
        <f>IF(ISERROR(VLOOKUP($B694&amp;$N694,'2 этап'!$A$13:$I$512,8,FALSE)),0,VLOOKUP($B694&amp;$N694,'2 этап'!$A$13:$I$512,8,FALSE))</f>
        <v>0</v>
      </c>
      <c r="H694" s="32">
        <f>IF(ISERROR(VLOOKUP($B694&amp;$N694,'3 этап'!$A$13:$I$512,8,FALSE)),0,VLOOKUP($B694&amp;$N694,'3 этап'!$A$13:$I$512,8,FALSE))</f>
        <v>118.9</v>
      </c>
      <c r="I694" s="32">
        <f>IF(ISERROR(VLOOKUP($B694&amp;$N694,'4 этап'!$A$13:$I$512,8,FALSE)),0,VLOOKUP($B694&amp;$N694,'4 этап'!$A$13:$I$512,8,FALSE))</f>
        <v>0</v>
      </c>
      <c r="J694" s="32">
        <f>IF(ISERROR(VLOOKUP($B694&amp;$N694,'5 этап'!$A$13:$I$512,8,FALSE)),0,VLOOKUP($B694&amp;$N694,'5 этап'!$A$13:$I$512,8,FALSE))</f>
        <v>0</v>
      </c>
      <c r="K694" s="32">
        <f>IF(ISERROR(VLOOKUP($B694&amp;$N694,'6 этап'!$A$13:$I$512,8,FALSE)),0,VLOOKUP($B694&amp;$N694,'6 этап'!$A$13:$I$512,8,FALSE))</f>
        <v>0</v>
      </c>
      <c r="L694" s="32">
        <f>IF(ISERROR(VLOOKUP($B694&amp;$N694,'7 этап'!$A$13:$I$466,8,FALSE)),0,VLOOKUP($B694&amp;$N694,'7 этап'!$A$13:$I$466,8,FALSE))</f>
        <v>0</v>
      </c>
      <c r="M694" s="12">
        <f>LARGE(F694:K694,1)+LARGE(F694:K694,2)+LARGE(F694:K694,3)+LARGE(F694:K694,4)+L694</f>
        <v>118.9</v>
      </c>
      <c r="N694" s="14" t="s">
        <v>973</v>
      </c>
    </row>
    <row r="695" spans="1:14" x14ac:dyDescent="0.3">
      <c r="A695" s="35">
        <v>69</v>
      </c>
      <c r="B695" s="4" t="s">
        <v>287</v>
      </c>
      <c r="C695" s="4" t="s">
        <v>149</v>
      </c>
      <c r="D695" s="4">
        <v>2007</v>
      </c>
      <c r="E695" s="8">
        <f>COUNTIF(F695:L695,"&gt;0")</f>
        <v>1</v>
      </c>
      <c r="F695" s="32">
        <f>IF(ISERROR(VLOOKUP($B695&amp;$N695,'1 этап'!$A$13:$I$512,8,FALSE)),0,VLOOKUP($B695&amp;$N695,'1 этап'!$A$13:$I$512,8,FALSE))</f>
        <v>0</v>
      </c>
      <c r="G695" s="32">
        <f>IF(ISERROR(VLOOKUP($B695&amp;$N695,'2 этап'!$A$13:$I$512,8,FALSE)),0,VLOOKUP($B695&amp;$N695,'2 этап'!$A$13:$I$512,8,FALSE))</f>
        <v>0</v>
      </c>
      <c r="H695" s="32">
        <f>IF(ISERROR(VLOOKUP($B695&amp;$N695,'3 этап'!$A$13:$I$512,8,FALSE)),0,VLOOKUP($B695&amp;$N695,'3 этап'!$A$13:$I$512,8,FALSE))</f>
        <v>0</v>
      </c>
      <c r="I695" s="32">
        <f>IF(ISERROR(VLOOKUP($B695&amp;$N695,'4 этап'!$A$13:$I$512,8,FALSE)),0,VLOOKUP($B695&amp;$N695,'4 этап'!$A$13:$I$512,8,FALSE))</f>
        <v>0</v>
      </c>
      <c r="J695" s="32">
        <f>IF(ISERROR(VLOOKUP($B695&amp;$N695,'5 этап'!$A$13:$I$512,8,FALSE)),0,VLOOKUP($B695&amp;$N695,'5 этап'!$A$13:$I$512,8,FALSE))</f>
        <v>0</v>
      </c>
      <c r="K695" s="32">
        <f>IF(ISERROR(VLOOKUP($B695&amp;$N695,'6 этап'!$A$13:$I$512,8,FALSE)),0,VLOOKUP($B695&amp;$N695,'6 этап'!$A$13:$I$512,8,FALSE))</f>
        <v>117.1</v>
      </c>
      <c r="L695" s="32">
        <f>IF(ISERROR(VLOOKUP($B695&amp;$N695,'7 этап'!$A$13:$I$466,8,FALSE)),0,VLOOKUP($B695&amp;$N695,'7 этап'!$A$13:$I$466,8,FALSE))</f>
        <v>0</v>
      </c>
      <c r="M695" s="12">
        <f>LARGE(F695:K695,1)+LARGE(F695:K695,2)+LARGE(F695:K695,3)+LARGE(F695:K695,4)+L695</f>
        <v>117.1</v>
      </c>
      <c r="N695" s="14" t="s">
        <v>973</v>
      </c>
    </row>
    <row r="696" spans="1:14" x14ac:dyDescent="0.3">
      <c r="A696" s="35">
        <v>70</v>
      </c>
      <c r="B696" s="4" t="s">
        <v>696</v>
      </c>
      <c r="C696" s="4" t="s">
        <v>37</v>
      </c>
      <c r="D696" s="4">
        <v>2007</v>
      </c>
      <c r="E696" s="8">
        <f>COUNTIF(F696:L696,"&gt;0")</f>
        <v>3</v>
      </c>
      <c r="F696" s="32">
        <f>IF(ISERROR(VLOOKUP($B696&amp;$N696,'1 этап'!$A$13:$I$512,8,FALSE)),0,VLOOKUP($B696&amp;$N696,'1 этап'!$A$13:$I$512,8,FALSE))</f>
        <v>0</v>
      </c>
      <c r="G696" s="32">
        <f>IF(ISERROR(VLOOKUP($B696&amp;$N696,'2 этап'!$A$13:$I$512,8,FALSE)),0,VLOOKUP($B696&amp;$N696,'2 этап'!$A$13:$I$512,8,FALSE))</f>
        <v>0</v>
      </c>
      <c r="H696" s="32">
        <f>IF(ISERROR(VLOOKUP($B696&amp;$N696,'3 этап'!$A$13:$I$512,8,FALSE)),0,VLOOKUP($B696&amp;$N696,'3 этап'!$A$13:$I$512,8,FALSE))</f>
        <v>0</v>
      </c>
      <c r="I696" s="32">
        <f>IF(ISERROR(VLOOKUP($B696&amp;$N696,'4 этап'!$A$13:$I$512,8,FALSE)),0,VLOOKUP($B696&amp;$N696,'4 этап'!$A$13:$I$512,8,FALSE))</f>
        <v>1</v>
      </c>
      <c r="J696" s="32">
        <f>IF(ISERROR(VLOOKUP($B696&amp;$N696,'5 этап'!$A$13:$I$512,8,FALSE)),0,VLOOKUP($B696&amp;$N696,'5 этап'!$A$13:$I$512,8,FALSE))</f>
        <v>81.900000000000006</v>
      </c>
      <c r="K696" s="32">
        <f>IF(ISERROR(VLOOKUP($B696&amp;$N696,'6 этап'!$A$13:$I$512,8,FALSE)),0,VLOOKUP($B696&amp;$N696,'6 этап'!$A$13:$I$512,8,FALSE))</f>
        <v>27.6</v>
      </c>
      <c r="L696" s="32">
        <f>IF(ISERROR(VLOOKUP($B696&amp;$N696,'7 этап'!$A$13:$I$466,8,FALSE)),0,VLOOKUP($B696&amp;$N696,'7 этап'!$A$13:$I$466,8,FALSE))</f>
        <v>0</v>
      </c>
      <c r="M696" s="12">
        <f>LARGE(F696:K696,1)+LARGE(F696:K696,2)+LARGE(F696:K696,3)+LARGE(F696:K696,4)+L696</f>
        <v>110.5</v>
      </c>
      <c r="N696" s="14" t="s">
        <v>973</v>
      </c>
    </row>
    <row r="697" spans="1:14" x14ac:dyDescent="0.3">
      <c r="A697" s="35">
        <v>71</v>
      </c>
      <c r="B697" s="4" t="s">
        <v>585</v>
      </c>
      <c r="C697" s="4" t="s">
        <v>61</v>
      </c>
      <c r="D697" s="4">
        <v>2006</v>
      </c>
      <c r="E697" s="8">
        <f>COUNTIF(F697:L697,"&gt;0")</f>
        <v>1</v>
      </c>
      <c r="F697" s="32">
        <f>IF(ISERROR(VLOOKUP($B697&amp;$N697,'1 этап'!$A$13:$I$512,8,FALSE)),0,VLOOKUP($B697&amp;$N697,'1 этап'!$A$13:$I$512,8,FALSE))</f>
        <v>106.3</v>
      </c>
      <c r="G697" s="32">
        <f>IF(ISERROR(VLOOKUP($B697&amp;$N697,'2 этап'!$A$13:$I$512,8,FALSE)),0,VLOOKUP($B697&amp;$N697,'2 этап'!$A$13:$I$512,8,FALSE))</f>
        <v>0</v>
      </c>
      <c r="H697" s="32">
        <f>IF(ISERROR(VLOOKUP($B697&amp;$N697,'3 этап'!$A$13:$I$512,8,FALSE)),0,VLOOKUP($B697&amp;$N697,'3 этап'!$A$13:$I$512,8,FALSE))</f>
        <v>0</v>
      </c>
      <c r="I697" s="32">
        <f>IF(ISERROR(VLOOKUP($B697&amp;$N697,'4 этап'!$A$13:$I$512,8,FALSE)),0,VLOOKUP($B697&amp;$N697,'4 этап'!$A$13:$I$512,8,FALSE))</f>
        <v>0</v>
      </c>
      <c r="J697" s="32">
        <f>IF(ISERROR(VLOOKUP($B697&amp;$N697,'5 этап'!$A$13:$I$512,8,FALSE)),0,VLOOKUP($B697&amp;$N697,'5 этап'!$A$13:$I$512,8,FALSE))</f>
        <v>0</v>
      </c>
      <c r="K697" s="32">
        <f>IF(ISERROR(VLOOKUP($B697&amp;$N697,'6 этап'!$A$13:$I$512,8,FALSE)),0,VLOOKUP($B697&amp;$N697,'6 этап'!$A$13:$I$512,8,FALSE))</f>
        <v>0</v>
      </c>
      <c r="L697" s="32">
        <f>IF(ISERROR(VLOOKUP($B697&amp;$N697,'7 этап'!$A$13:$I$466,8,FALSE)),0,VLOOKUP($B697&amp;$N697,'7 этап'!$A$13:$I$466,8,FALSE))</f>
        <v>0</v>
      </c>
      <c r="M697" s="12">
        <f>LARGE(F697:K697,1)+LARGE(F697:K697,2)+LARGE(F697:K697,3)+LARGE(F697:K697,4)+L697</f>
        <v>106.3</v>
      </c>
      <c r="N697" s="14" t="s">
        <v>973</v>
      </c>
    </row>
    <row r="698" spans="1:14" x14ac:dyDescent="0.3">
      <c r="A698" s="35">
        <v>72</v>
      </c>
      <c r="B698" s="4" t="s">
        <v>768</v>
      </c>
      <c r="C698" s="4" t="s">
        <v>61</v>
      </c>
      <c r="D698" s="4">
        <v>2007</v>
      </c>
      <c r="E698" s="8">
        <f>COUNTIF(F698:L698,"&gt;0")</f>
        <v>1</v>
      </c>
      <c r="F698" s="32">
        <f>IF(ISERROR(VLOOKUP($B698&amp;$N698,'1 этап'!$A$13:$I$512,8,FALSE)),0,VLOOKUP($B698&amp;$N698,'1 этап'!$A$13:$I$512,8,FALSE))</f>
        <v>0</v>
      </c>
      <c r="G698" s="32">
        <f>IF(ISERROR(VLOOKUP($B698&amp;$N698,'2 этап'!$A$13:$I$512,8,FALSE)),0,VLOOKUP($B698&amp;$N698,'2 этап'!$A$13:$I$512,8,FALSE))</f>
        <v>0</v>
      </c>
      <c r="H698" s="32">
        <f>IF(ISERROR(VLOOKUP($B698&amp;$N698,'3 этап'!$A$13:$I$512,8,FALSE)),0,VLOOKUP($B698&amp;$N698,'3 этап'!$A$13:$I$512,8,FALSE))</f>
        <v>0</v>
      </c>
      <c r="I698" s="32">
        <f>IF(ISERROR(VLOOKUP($B698&amp;$N698,'4 этап'!$A$13:$I$512,8,FALSE)),0,VLOOKUP($B698&amp;$N698,'4 этап'!$A$13:$I$512,8,FALSE))</f>
        <v>105.8</v>
      </c>
      <c r="J698" s="32">
        <f>IF(ISERROR(VLOOKUP($B698&amp;$N698,'5 этап'!$A$13:$I$512,8,FALSE)),0,VLOOKUP($B698&amp;$N698,'5 этап'!$A$13:$I$512,8,FALSE))</f>
        <v>0</v>
      </c>
      <c r="K698" s="32">
        <f>IF(ISERROR(VLOOKUP($B698&amp;$N698,'6 этап'!$A$13:$I$512,8,FALSE)),0,VLOOKUP($B698&amp;$N698,'6 этап'!$A$13:$I$512,8,FALSE))</f>
        <v>0</v>
      </c>
      <c r="L698" s="32">
        <f>IF(ISERROR(VLOOKUP($B698&amp;$N698,'7 этап'!$A$13:$I$466,8,FALSE)),0,VLOOKUP($B698&amp;$N698,'7 этап'!$A$13:$I$466,8,FALSE))</f>
        <v>0</v>
      </c>
      <c r="M698" s="12">
        <f>LARGE(F698:K698,1)+LARGE(F698:K698,2)+LARGE(F698:K698,3)+LARGE(F698:K698,4)+L698</f>
        <v>105.8</v>
      </c>
      <c r="N698" s="14" t="s">
        <v>973</v>
      </c>
    </row>
    <row r="699" spans="1:14" x14ac:dyDescent="0.3">
      <c r="A699" s="35">
        <v>73</v>
      </c>
      <c r="B699" s="4" t="s">
        <v>865</v>
      </c>
      <c r="C699" s="4" t="s">
        <v>44</v>
      </c>
      <c r="D699" s="4">
        <v>2006</v>
      </c>
      <c r="E699" s="8">
        <f>COUNTIF(F699:L699,"&gt;0")</f>
        <v>1</v>
      </c>
      <c r="F699" s="32">
        <f>IF(ISERROR(VLOOKUP($B699&amp;$N699,'1 этап'!$A$13:$I$512,8,FALSE)),0,VLOOKUP($B699&amp;$N699,'1 этап'!$A$13:$I$512,8,FALSE))</f>
        <v>0</v>
      </c>
      <c r="G699" s="32">
        <f>IF(ISERROR(VLOOKUP($B699&amp;$N699,'2 этап'!$A$13:$I$512,8,FALSE)),0,VLOOKUP($B699&amp;$N699,'2 этап'!$A$13:$I$512,8,FALSE))</f>
        <v>0</v>
      </c>
      <c r="H699" s="32">
        <f>IF(ISERROR(VLOOKUP($B699&amp;$N699,'3 этап'!$A$13:$I$512,8,FALSE)),0,VLOOKUP($B699&amp;$N699,'3 этап'!$A$13:$I$512,8,FALSE))</f>
        <v>0</v>
      </c>
      <c r="I699" s="32">
        <f>IF(ISERROR(VLOOKUP($B699&amp;$N699,'4 этап'!$A$13:$I$512,8,FALSE)),0,VLOOKUP($B699&amp;$N699,'4 этап'!$A$13:$I$512,8,FALSE))</f>
        <v>0</v>
      </c>
      <c r="J699" s="32">
        <f>IF(ISERROR(VLOOKUP($B699&amp;$N699,'5 этап'!$A$13:$I$512,8,FALSE)),0,VLOOKUP($B699&amp;$N699,'5 этап'!$A$13:$I$512,8,FALSE))</f>
        <v>95.6</v>
      </c>
      <c r="K699" s="32">
        <f>IF(ISERROR(VLOOKUP($B699&amp;$N699,'6 этап'!$A$13:$I$512,8,FALSE)),0,VLOOKUP($B699&amp;$N699,'6 этап'!$A$13:$I$512,8,FALSE))</f>
        <v>0</v>
      </c>
      <c r="L699" s="32">
        <f>IF(ISERROR(VLOOKUP($B699&amp;$N699,'7 этап'!$A$13:$I$466,8,FALSE)),0,VLOOKUP($B699&amp;$N699,'7 этап'!$A$13:$I$466,8,FALSE))</f>
        <v>0</v>
      </c>
      <c r="M699" s="12">
        <f>LARGE(F699:K699,1)+LARGE(F699:K699,2)+LARGE(F699:K699,3)+LARGE(F699:K699,4)+L699</f>
        <v>95.6</v>
      </c>
      <c r="N699" s="14" t="s">
        <v>973</v>
      </c>
    </row>
    <row r="700" spans="1:14" x14ac:dyDescent="0.3">
      <c r="A700" s="35">
        <v>74</v>
      </c>
      <c r="B700" s="4" t="s">
        <v>598</v>
      </c>
      <c r="C700" s="4" t="s">
        <v>143</v>
      </c>
      <c r="D700" s="4">
        <v>2006</v>
      </c>
      <c r="E700" s="8">
        <f>COUNTIF(F700:L700,"&gt;0")</f>
        <v>2</v>
      </c>
      <c r="F700" s="32">
        <f>IF(ISERROR(VLOOKUP($B700&amp;$N700,'1 этап'!$A$13:$I$512,8,FALSE)),0,VLOOKUP($B700&amp;$N700,'1 этап'!$A$13:$I$512,8,FALSE))</f>
        <v>0.01</v>
      </c>
      <c r="G700" s="32">
        <f>IF(ISERROR(VLOOKUP($B700&amp;$N700,'2 этап'!$A$13:$I$512,8,FALSE)),0,VLOOKUP($B700&amp;$N700,'2 этап'!$A$13:$I$512,8,FALSE))</f>
        <v>0</v>
      </c>
      <c r="H700" s="32">
        <f>IF(ISERROR(VLOOKUP($B700&amp;$N700,'3 этап'!$A$13:$I$512,8,FALSE)),0,VLOOKUP($B700&amp;$N700,'3 этап'!$A$13:$I$512,8,FALSE))</f>
        <v>0</v>
      </c>
      <c r="I700" s="32">
        <f>IF(ISERROR(VLOOKUP($B700&amp;$N700,'4 этап'!$A$13:$I$512,8,FALSE)),0,VLOOKUP($B700&amp;$N700,'4 этап'!$A$13:$I$512,8,FALSE))</f>
        <v>0</v>
      </c>
      <c r="J700" s="32">
        <f>IF(ISERROR(VLOOKUP($B700&amp;$N700,'5 этап'!$A$13:$I$512,8,FALSE)),0,VLOOKUP($B700&amp;$N700,'5 этап'!$A$13:$I$512,8,FALSE))</f>
        <v>0</v>
      </c>
      <c r="K700" s="32">
        <f>IF(ISERROR(VLOOKUP($B700&amp;$N700,'6 этап'!$A$13:$I$512,8,FALSE)),0,VLOOKUP($B700&amp;$N700,'6 этап'!$A$13:$I$512,8,FALSE))</f>
        <v>91.8</v>
      </c>
      <c r="L700" s="32">
        <f>IF(ISERROR(VLOOKUP($B700&amp;$N700,'7 этап'!$A$13:$I$466,8,FALSE)),0,VLOOKUP($B700&amp;$N700,'7 этап'!$A$13:$I$466,8,FALSE))</f>
        <v>0</v>
      </c>
      <c r="M700" s="12">
        <f>LARGE(F700:K700,1)+LARGE(F700:K700,2)+LARGE(F700:K700,3)+LARGE(F700:K700,4)+L700</f>
        <v>91.81</v>
      </c>
      <c r="N700" s="14" t="s">
        <v>973</v>
      </c>
    </row>
    <row r="701" spans="1:14" x14ac:dyDescent="0.3">
      <c r="A701" s="35">
        <v>75</v>
      </c>
      <c r="B701" s="4" t="s">
        <v>353</v>
      </c>
      <c r="C701" s="4" t="s">
        <v>61</v>
      </c>
      <c r="D701" s="4">
        <v>2007</v>
      </c>
      <c r="E701" s="8">
        <f>COUNTIF(F701:L701,"&gt;0")</f>
        <v>2</v>
      </c>
      <c r="F701" s="32">
        <f>IF(ISERROR(VLOOKUP($B701&amp;$N701,'1 этап'!$A$13:$I$512,8,FALSE)),0,VLOOKUP($B701&amp;$N701,'1 этап'!$A$13:$I$512,8,FALSE))</f>
        <v>0</v>
      </c>
      <c r="G701" s="32">
        <f>IF(ISERROR(VLOOKUP($B701&amp;$N701,'2 этап'!$A$13:$I$512,8,FALSE)),0,VLOOKUP($B701&amp;$N701,'2 этап'!$A$13:$I$512,8,FALSE))</f>
        <v>86.6</v>
      </c>
      <c r="H701" s="32">
        <f>IF(ISERROR(VLOOKUP($B701&amp;$N701,'3 этап'!$A$13:$I$512,8,FALSE)),0,VLOOKUP($B701&amp;$N701,'3 этап'!$A$13:$I$512,8,FALSE))</f>
        <v>0</v>
      </c>
      <c r="I701" s="32">
        <f>IF(ISERROR(VLOOKUP($B701&amp;$N701,'4 этап'!$A$13:$I$512,8,FALSE)),0,VLOOKUP($B701&amp;$N701,'4 этап'!$A$13:$I$512,8,FALSE))</f>
        <v>0.01</v>
      </c>
      <c r="J701" s="32">
        <f>IF(ISERROR(VLOOKUP($B701&amp;$N701,'5 этап'!$A$13:$I$512,8,FALSE)),0,VLOOKUP($B701&amp;$N701,'5 этап'!$A$13:$I$512,8,FALSE))</f>
        <v>0</v>
      </c>
      <c r="K701" s="32">
        <f>IF(ISERROR(VLOOKUP($B701&amp;$N701,'6 этап'!$A$13:$I$512,8,FALSE)),0,VLOOKUP($B701&amp;$N701,'6 этап'!$A$13:$I$512,8,FALSE))</f>
        <v>0</v>
      </c>
      <c r="L701" s="32">
        <f>IF(ISERROR(VLOOKUP($B701&amp;$N701,'7 этап'!$A$13:$I$466,8,FALSE)),0,VLOOKUP($B701&amp;$N701,'7 этап'!$A$13:$I$466,8,FALSE))</f>
        <v>0</v>
      </c>
      <c r="M701" s="12">
        <f>LARGE(F701:K701,1)+LARGE(F701:K701,2)+LARGE(F701:K701,3)+LARGE(F701:K701,4)+L701</f>
        <v>86.61</v>
      </c>
      <c r="N701" s="14" t="s">
        <v>973</v>
      </c>
    </row>
    <row r="702" spans="1:14" x14ac:dyDescent="0.3">
      <c r="A702" s="35">
        <v>76</v>
      </c>
      <c r="B702" s="4" t="s">
        <v>588</v>
      </c>
      <c r="C702" s="4" t="s">
        <v>35</v>
      </c>
      <c r="D702" s="4">
        <v>2006</v>
      </c>
      <c r="E702" s="8">
        <f>COUNTIF(F702:L702,"&gt;0")</f>
        <v>1</v>
      </c>
      <c r="F702" s="32">
        <f>IF(ISERROR(VLOOKUP($B702&amp;$N702,'1 этап'!$A$13:$I$512,8,FALSE)),0,VLOOKUP($B702&amp;$N702,'1 этап'!$A$13:$I$512,8,FALSE))</f>
        <v>81.3</v>
      </c>
      <c r="G702" s="32">
        <f>IF(ISERROR(VLOOKUP($B702&amp;$N702,'2 этап'!$A$13:$I$512,8,FALSE)),0,VLOOKUP($B702&amp;$N702,'2 этап'!$A$13:$I$512,8,FALSE))</f>
        <v>0</v>
      </c>
      <c r="H702" s="32">
        <f>IF(ISERROR(VLOOKUP($B702&amp;$N702,'3 этап'!$A$13:$I$512,8,FALSE)),0,VLOOKUP($B702&amp;$N702,'3 этап'!$A$13:$I$512,8,FALSE))</f>
        <v>0</v>
      </c>
      <c r="I702" s="32">
        <f>IF(ISERROR(VLOOKUP($B702&amp;$N702,'4 этап'!$A$13:$I$512,8,FALSE)),0,VLOOKUP($B702&amp;$N702,'4 этап'!$A$13:$I$512,8,FALSE))</f>
        <v>0</v>
      </c>
      <c r="J702" s="32">
        <f>IF(ISERROR(VLOOKUP($B702&amp;$N702,'5 этап'!$A$13:$I$512,8,FALSE)),0,VLOOKUP($B702&amp;$N702,'5 этап'!$A$13:$I$512,8,FALSE))</f>
        <v>0</v>
      </c>
      <c r="K702" s="32">
        <f>IF(ISERROR(VLOOKUP($B702&amp;$N702,'6 этап'!$A$13:$I$512,8,FALSE)),0,VLOOKUP($B702&amp;$N702,'6 этап'!$A$13:$I$512,8,FALSE))</f>
        <v>0</v>
      </c>
      <c r="L702" s="32">
        <f>IF(ISERROR(VLOOKUP($B702&amp;$N702,'7 этап'!$A$13:$I$466,8,FALSE)),0,VLOOKUP($B702&amp;$N702,'7 этап'!$A$13:$I$466,8,FALSE))</f>
        <v>0</v>
      </c>
      <c r="M702" s="12">
        <f>LARGE(F702:K702,1)+LARGE(F702:K702,2)+LARGE(F702:K702,3)+LARGE(F702:K702,4)+L702</f>
        <v>81.3</v>
      </c>
      <c r="N702" s="14" t="s">
        <v>973</v>
      </c>
    </row>
    <row r="703" spans="1:14" x14ac:dyDescent="0.3">
      <c r="A703" s="35">
        <v>77</v>
      </c>
      <c r="B703" s="4" t="s">
        <v>596</v>
      </c>
      <c r="C703" s="4" t="s">
        <v>61</v>
      </c>
      <c r="D703" s="4">
        <v>2007</v>
      </c>
      <c r="E703" s="8">
        <f>COUNTIF(F703:L703,"&gt;0")</f>
        <v>2</v>
      </c>
      <c r="F703" s="32">
        <f>IF(ISERROR(VLOOKUP($B703&amp;$N703,'1 этап'!$A$13:$I$512,8,FALSE)),0,VLOOKUP($B703&amp;$N703,'1 этап'!$A$13:$I$512,8,FALSE))</f>
        <v>1</v>
      </c>
      <c r="G703" s="32">
        <f>IF(ISERROR(VLOOKUP($B703&amp;$N703,'2 этап'!$A$13:$I$512,8,FALSE)),0,VLOOKUP($B703&amp;$N703,'2 этап'!$A$13:$I$512,8,FALSE))</f>
        <v>0</v>
      </c>
      <c r="H703" s="32">
        <f>IF(ISERROR(VLOOKUP($B703&amp;$N703,'3 этап'!$A$13:$I$512,8,FALSE)),0,VLOOKUP($B703&amp;$N703,'3 этап'!$A$13:$I$512,8,FALSE))</f>
        <v>0</v>
      </c>
      <c r="I703" s="32">
        <f>IF(ISERROR(VLOOKUP($B703&amp;$N703,'4 этап'!$A$13:$I$512,8,FALSE)),0,VLOOKUP($B703&amp;$N703,'4 этап'!$A$13:$I$512,8,FALSE))</f>
        <v>0</v>
      </c>
      <c r="J703" s="32">
        <f>IF(ISERROR(VLOOKUP($B703&amp;$N703,'5 этап'!$A$13:$I$512,8,FALSE)),0,VLOOKUP($B703&amp;$N703,'5 этап'!$A$13:$I$512,8,FALSE))</f>
        <v>0</v>
      </c>
      <c r="K703" s="32">
        <f>IF(ISERROR(VLOOKUP($B703&amp;$N703,'6 этап'!$A$13:$I$512,8,FALSE)),0,VLOOKUP($B703&amp;$N703,'6 этап'!$A$13:$I$512,8,FALSE))</f>
        <v>65.099999999999994</v>
      </c>
      <c r="L703" s="32">
        <f>IF(ISERROR(VLOOKUP($B703&amp;$N703,'7 этап'!$A$13:$I$466,8,FALSE)),0,VLOOKUP($B703&amp;$N703,'7 этап'!$A$13:$I$466,8,FALSE))</f>
        <v>0</v>
      </c>
      <c r="M703" s="12">
        <f>LARGE(F703:K703,1)+LARGE(F703:K703,2)+LARGE(F703:K703,3)+LARGE(F703:K703,4)+L703</f>
        <v>66.099999999999994</v>
      </c>
      <c r="N703" s="14" t="s">
        <v>973</v>
      </c>
    </row>
    <row r="704" spans="1:14" x14ac:dyDescent="0.3">
      <c r="A704" s="35">
        <v>78</v>
      </c>
      <c r="B704" s="4" t="s">
        <v>592</v>
      </c>
      <c r="C704" s="4" t="s">
        <v>35</v>
      </c>
      <c r="D704" s="4">
        <v>2007</v>
      </c>
      <c r="E704" s="8">
        <f>COUNTIF(F704:L704,"&gt;0")</f>
        <v>1</v>
      </c>
      <c r="F704" s="32">
        <f>IF(ISERROR(VLOOKUP($B704&amp;$N704,'1 этап'!$A$13:$I$512,8,FALSE)),0,VLOOKUP($B704&amp;$N704,'1 этап'!$A$13:$I$512,8,FALSE))</f>
        <v>42.6</v>
      </c>
      <c r="G704" s="32">
        <f>IF(ISERROR(VLOOKUP($B704&amp;$N704,'2 этап'!$A$13:$I$512,8,FALSE)),0,VLOOKUP($B704&amp;$N704,'2 этап'!$A$13:$I$512,8,FALSE))</f>
        <v>0</v>
      </c>
      <c r="H704" s="32">
        <f>IF(ISERROR(VLOOKUP($B704&amp;$N704,'3 этап'!$A$13:$I$512,8,FALSE)),0,VLOOKUP($B704&amp;$N704,'3 этап'!$A$13:$I$512,8,FALSE))</f>
        <v>0</v>
      </c>
      <c r="I704" s="32">
        <f>IF(ISERROR(VLOOKUP($B704&amp;$N704,'4 этап'!$A$13:$I$512,8,FALSE)),0,VLOOKUP($B704&amp;$N704,'4 этап'!$A$13:$I$512,8,FALSE))</f>
        <v>0</v>
      </c>
      <c r="J704" s="32">
        <f>IF(ISERROR(VLOOKUP($B704&amp;$N704,'5 этап'!$A$13:$I$512,8,FALSE)),0,VLOOKUP($B704&amp;$N704,'5 этап'!$A$13:$I$512,8,FALSE))</f>
        <v>0</v>
      </c>
      <c r="K704" s="32">
        <f>IF(ISERROR(VLOOKUP($B704&amp;$N704,'6 этап'!$A$13:$I$512,8,FALSE)),0,VLOOKUP($B704&amp;$N704,'6 этап'!$A$13:$I$512,8,FALSE))</f>
        <v>0</v>
      </c>
      <c r="L704" s="32">
        <f>IF(ISERROR(VLOOKUP($B704&amp;$N704,'7 этап'!$A$13:$I$466,8,FALSE)),0,VLOOKUP($B704&amp;$N704,'7 этап'!$A$13:$I$466,8,FALSE))</f>
        <v>0</v>
      </c>
      <c r="M704" s="12">
        <f>LARGE(F704:K704,1)+LARGE(F704:K704,2)+LARGE(F704:K704,3)+LARGE(F704:K704,4)+L704</f>
        <v>42.6</v>
      </c>
      <c r="N704" s="14" t="s">
        <v>973</v>
      </c>
    </row>
    <row r="705" spans="1:14" x14ac:dyDescent="0.3">
      <c r="A705" s="35">
        <v>80</v>
      </c>
      <c r="B705" s="16" t="s">
        <v>769</v>
      </c>
      <c r="C705" s="16" t="s">
        <v>112</v>
      </c>
      <c r="D705" s="16">
        <v>2007</v>
      </c>
      <c r="E705" s="8">
        <f>COUNTIF(F705:L705,"&gt;0")</f>
        <v>3</v>
      </c>
      <c r="F705" s="32">
        <f>IF(ISERROR(VLOOKUP($B705&amp;$N705,'1 этап'!$A$13:$I$512,8,FALSE)),0,VLOOKUP($B705&amp;$N705,'1 этап'!$A$13:$I$512,8,FALSE))</f>
        <v>0</v>
      </c>
      <c r="G705" s="32">
        <f>IF(ISERROR(VLOOKUP($B705&amp;$N705,'2 этап'!$A$13:$I$512,8,FALSE)),0,VLOOKUP($B705&amp;$N705,'2 этап'!$A$13:$I$512,8,FALSE))</f>
        <v>0</v>
      </c>
      <c r="H705" s="32">
        <f>IF(ISERROR(VLOOKUP($B705&amp;$N705,'3 этап'!$A$13:$I$512,8,FALSE)),0,VLOOKUP($B705&amp;$N705,'3 этап'!$A$13:$I$512,8,FALSE))</f>
        <v>0</v>
      </c>
      <c r="I705" s="32">
        <f>IF(ISERROR(VLOOKUP($B705&amp;$N705,'4 этап'!$A$13:$I$512,8,FALSE)),0,VLOOKUP($B705&amp;$N705,'4 этап'!$A$13:$I$512,8,FALSE))</f>
        <v>0.01</v>
      </c>
      <c r="J705" s="32">
        <f>IF(ISERROR(VLOOKUP($B705&amp;$N705,'5 этап'!$A$13:$I$512,8,FALSE)),0,VLOOKUP($B705&amp;$N705,'5 этап'!$A$13:$I$512,8,FALSE))</f>
        <v>0.01</v>
      </c>
      <c r="K705" s="32">
        <f>IF(ISERROR(VLOOKUP($B705&amp;$N705,'6 этап'!$A$13:$I$512,8,FALSE)),0,VLOOKUP($B705&amp;$N705,'6 этап'!$A$13:$I$512,8,FALSE))</f>
        <v>15.1</v>
      </c>
      <c r="L705" s="32">
        <f>IF(ISERROR(VLOOKUP($B705&amp;$N705,'7 этап'!$A$13:$I$466,8,FALSE)),0,VLOOKUP($B705&amp;$N705,'7 этап'!$A$13:$I$466,8,FALSE))</f>
        <v>0</v>
      </c>
      <c r="M705" s="12">
        <f>LARGE(F705:K705,1)+LARGE(F705:K705,2)+LARGE(F705:K705,3)+LARGE(F705:K705,4)+L705</f>
        <v>15.12</v>
      </c>
      <c r="N705" s="14" t="s">
        <v>973</v>
      </c>
    </row>
    <row r="706" spans="1:14" x14ac:dyDescent="0.3">
      <c r="A706" s="35">
        <v>81</v>
      </c>
      <c r="B706" s="35" t="s">
        <v>597</v>
      </c>
      <c r="C706" s="35" t="s">
        <v>48</v>
      </c>
      <c r="D706" s="35">
        <v>2006</v>
      </c>
      <c r="E706" s="8">
        <f>COUNTIF(F706:L706,"&gt;0")</f>
        <v>1</v>
      </c>
      <c r="F706" s="32">
        <f>IF(ISERROR(VLOOKUP($B706&amp;$N706,'1 этап'!$A$13:$I$512,8,FALSE)),0,VLOOKUP($B706&amp;$N706,'1 этап'!$A$13:$I$512,8,FALSE))</f>
        <v>1</v>
      </c>
      <c r="G706" s="32">
        <f>IF(ISERROR(VLOOKUP($B706&amp;$N706,'2 этап'!$A$13:$I$512,8,FALSE)),0,VLOOKUP($B706&amp;$N706,'2 этап'!$A$13:$I$512,8,FALSE))</f>
        <v>0</v>
      </c>
      <c r="H706" s="32">
        <f>IF(ISERROR(VLOOKUP($B706&amp;$N706,'3 этап'!$A$13:$I$512,8,FALSE)),0,VLOOKUP($B706&amp;$N706,'3 этап'!$A$13:$I$512,8,FALSE))</f>
        <v>0</v>
      </c>
      <c r="I706" s="32">
        <f>IF(ISERROR(VLOOKUP($B706&amp;$N706,'4 этап'!$A$13:$I$512,8,FALSE)),0,VLOOKUP($B706&amp;$N706,'4 этап'!$A$13:$I$512,8,FALSE))</f>
        <v>0</v>
      </c>
      <c r="J706" s="32">
        <f>IF(ISERROR(VLOOKUP($B706&amp;$N706,'5 этап'!$A$13:$I$512,8,FALSE)),0,VLOOKUP($B706&amp;$N706,'5 этап'!$A$13:$I$512,8,FALSE))</f>
        <v>0</v>
      </c>
      <c r="K706" s="32">
        <f>IF(ISERROR(VLOOKUP($B706&amp;$N706,'6 этап'!$A$13:$I$512,8,FALSE)),0,VLOOKUP($B706&amp;$N706,'6 этап'!$A$13:$I$512,8,FALSE))</f>
        <v>0</v>
      </c>
      <c r="L706" s="32">
        <f>IF(ISERROR(VLOOKUP($B706&amp;$N706,'7 этап'!$A$13:$I$466,8,FALSE)),0,VLOOKUP($B706&amp;$N706,'7 этап'!$A$13:$I$466,8,FALSE))</f>
        <v>0</v>
      </c>
      <c r="M706" s="12">
        <f>LARGE(F706:K706,1)+LARGE(F706:K706,2)+LARGE(F706:K706,3)+LARGE(F706:K706,4)+L706</f>
        <v>1</v>
      </c>
      <c r="N706" s="14" t="s">
        <v>973</v>
      </c>
    </row>
    <row r="707" spans="1:14" s="27" customFormat="1" ht="41.5" customHeight="1" x14ac:dyDescent="0.3">
      <c r="A707" s="9" t="s">
        <v>974</v>
      </c>
      <c r="B707" s="9"/>
      <c r="C707" s="9"/>
      <c r="D707" s="9"/>
      <c r="E707" s="15"/>
      <c r="F707" s="32">
        <f>IF(ISERROR(VLOOKUP($B707&amp;$N707,'1 этап'!$A$13:$I$512,8,FALSE)),0,VLOOKUP($B707&amp;$N707,'1 этап'!$A$13:$I$512,8,FALSE))</f>
        <v>0</v>
      </c>
      <c r="G707" s="32">
        <f>IF(ISERROR(VLOOKUP($B707&amp;$N707,'2 этап'!$A$13:$I$512,8,FALSE)),0,VLOOKUP($B707&amp;$N707,'2 этап'!$A$13:$I$512,8,FALSE))</f>
        <v>0</v>
      </c>
      <c r="H707" s="32">
        <f>IF(ISERROR(VLOOKUP($B707&amp;$N707,'3 этап'!$A$13:$I$512,8,FALSE)),0,VLOOKUP($B707&amp;$N707,'3 этап'!$A$13:$I$512,8,FALSE))</f>
        <v>0</v>
      </c>
      <c r="I707" s="32">
        <f>IF(ISERROR(VLOOKUP($B707&amp;$N707,'4 этап'!$A$13:$I$512,8,FALSE)),0,VLOOKUP($B707&amp;$N707,'4 этап'!$A$13:$I$512,8,FALSE))</f>
        <v>0</v>
      </c>
      <c r="J707" s="32">
        <f>IF(ISERROR(VLOOKUP($B707&amp;$N707,'5 этап'!$A$13:$I$512,8,FALSE)),0,VLOOKUP($B707&amp;$N707,'5 этап'!$A$13:$I$512,8,FALSE))</f>
        <v>0</v>
      </c>
      <c r="K707" s="32">
        <f>IF(ISERROR(VLOOKUP($B707&amp;$N707,'6 этап'!$A$13:$I$512,8,FALSE)),0,VLOOKUP($B707&amp;$N707,'6 этап'!$A$13:$I$512,8,FALSE))</f>
        <v>0</v>
      </c>
      <c r="L707" s="32">
        <f>IF(ISERROR(VLOOKUP($B707&amp;$N707,'7 этап'!$A$13:$I$466,8,FALSE)),0,VLOOKUP($B707&amp;$N707,'7 этап'!$A$13:$I$466,8,FALSE))</f>
        <v>0</v>
      </c>
      <c r="M707" s="25">
        <v>1001</v>
      </c>
      <c r="N707" s="26" t="s">
        <v>974</v>
      </c>
    </row>
    <row r="708" spans="1:14" x14ac:dyDescent="0.3">
      <c r="A708" s="4">
        <v>1</v>
      </c>
      <c r="B708" s="4" t="s">
        <v>361</v>
      </c>
      <c r="C708" s="4" t="s">
        <v>143</v>
      </c>
      <c r="D708" s="4">
        <v>2005</v>
      </c>
      <c r="E708" s="8">
        <f>COUNTIF(F708:L708,"&gt;0")</f>
        <v>6</v>
      </c>
      <c r="F708" s="32">
        <f>IF(ISERROR(VLOOKUP($B708&amp;$N708,'1 этап'!$A$13:$I$512,8,FALSE)),0,VLOOKUP($B708&amp;$N708,'1 этап'!$A$13:$I$512,8,FALSE))</f>
        <v>189.9</v>
      </c>
      <c r="G708" s="32">
        <f>IF(ISERROR(VLOOKUP($B708&amp;$N708,'2 этап'!$A$13:$I$512,8,FALSE)),0,VLOOKUP($B708&amp;$N708,'2 этап'!$A$13:$I$512,8,FALSE))</f>
        <v>188</v>
      </c>
      <c r="H708" s="32">
        <f>IF(ISERROR(VLOOKUP($B708&amp;$N708,'3 этап'!$A$13:$I$512,8,FALSE)),0,VLOOKUP($B708&amp;$N708,'3 этап'!$A$13:$I$512,8,FALSE))</f>
        <v>193.6</v>
      </c>
      <c r="I708" s="32">
        <f>IF(ISERROR(VLOOKUP($B708&amp;$N708,'4 этап'!$A$13:$I$512,8,FALSE)),0,VLOOKUP($B708&amp;$N708,'4 этап'!$A$13:$I$512,8,FALSE))</f>
        <v>193.6</v>
      </c>
      <c r="J708" s="32">
        <f>IF(ISERROR(VLOOKUP($B708&amp;$N708,'5 этап'!$A$13:$I$512,8,FALSE)),0,VLOOKUP($B708&amp;$N708,'5 этап'!$A$13:$I$512,8,FALSE))</f>
        <v>200</v>
      </c>
      <c r="K708" s="32">
        <f>IF(ISERROR(VLOOKUP($B708&amp;$N708,'6 этап'!$A$13:$I$512,8,FALSE)),0,VLOOKUP($B708&amp;$N708,'6 этап'!$A$13:$I$512,8,FALSE))</f>
        <v>0</v>
      </c>
      <c r="L708" s="32">
        <f>IF(ISERROR(VLOOKUP($B708&amp;$N708,'7 этап'!$A$13:$I$466,8,FALSE)),0,VLOOKUP($B708&amp;$N708,'7 этап'!$A$13:$I$466,8,FALSE))</f>
        <v>195.4</v>
      </c>
      <c r="M708" s="12">
        <f>LARGE(F708:K708,1)+LARGE(F708:K708,2)+LARGE(F708:K708,3)+LARGE(F708:K708,4)+L708</f>
        <v>972.5</v>
      </c>
      <c r="N708" s="14" t="s">
        <v>974</v>
      </c>
    </row>
    <row r="709" spans="1:14" x14ac:dyDescent="0.3">
      <c r="A709" s="4">
        <v>2</v>
      </c>
      <c r="B709" s="4" t="s">
        <v>358</v>
      </c>
      <c r="C709" s="4" t="s">
        <v>44</v>
      </c>
      <c r="D709" s="4">
        <v>2004</v>
      </c>
      <c r="E709" s="8">
        <f>COUNTIF(F709:L709,"&gt;0")</f>
        <v>6</v>
      </c>
      <c r="F709" s="32">
        <f>IF(ISERROR(VLOOKUP($B709&amp;$N709,'1 этап'!$A$13:$I$512,8,FALSE)),0,VLOOKUP($B709&amp;$N709,'1 этап'!$A$13:$I$512,8,FALSE))</f>
        <v>190.6</v>
      </c>
      <c r="G709" s="32">
        <f>IF(ISERROR(VLOOKUP($B709&amp;$N709,'2 этап'!$A$13:$I$512,8,FALSE)),0,VLOOKUP($B709&amp;$N709,'2 этап'!$A$13:$I$512,8,FALSE))</f>
        <v>193.5</v>
      </c>
      <c r="H709" s="32">
        <f>IF(ISERROR(VLOOKUP($B709&amp;$N709,'3 этап'!$A$13:$I$512,8,FALSE)),0,VLOOKUP($B709&amp;$N709,'3 этап'!$A$13:$I$512,8,FALSE))</f>
        <v>200</v>
      </c>
      <c r="I709" s="32">
        <f>IF(ISERROR(VLOOKUP($B709&amp;$N709,'4 этап'!$A$13:$I$512,8,FALSE)),0,VLOOKUP($B709&amp;$N709,'4 этап'!$A$13:$I$512,8,FALSE))</f>
        <v>198.7</v>
      </c>
      <c r="J709" s="32">
        <f>IF(ISERROR(VLOOKUP($B709&amp;$N709,'5 этап'!$A$13:$I$512,8,FALSE)),0,VLOOKUP($B709&amp;$N709,'5 этап'!$A$13:$I$512,8,FALSE))</f>
        <v>169.4</v>
      </c>
      <c r="K709" s="32">
        <f>IF(ISERROR(VLOOKUP($B709&amp;$N709,'6 этап'!$A$13:$I$512,8,FALSE)),0,VLOOKUP($B709&amp;$N709,'6 этап'!$A$13:$I$512,8,FALSE))</f>
        <v>0</v>
      </c>
      <c r="L709" s="32">
        <f>IF(ISERROR(VLOOKUP($B709&amp;$N709,'7 этап'!$A$13:$I$466,8,FALSE)),0,VLOOKUP($B709&amp;$N709,'7 этап'!$A$13:$I$466,8,FALSE))</f>
        <v>181.3</v>
      </c>
      <c r="M709" s="12">
        <f>LARGE(F709:K709,1)+LARGE(F709:K709,2)+LARGE(F709:K709,3)+LARGE(F709:K709,4)+L709</f>
        <v>964.10000000000014</v>
      </c>
      <c r="N709" s="14" t="s">
        <v>974</v>
      </c>
    </row>
    <row r="710" spans="1:14" x14ac:dyDescent="0.3">
      <c r="A710" s="35">
        <v>3</v>
      </c>
      <c r="B710" s="4" t="s">
        <v>356</v>
      </c>
      <c r="C710" s="4" t="s">
        <v>98</v>
      </c>
      <c r="D710" s="4">
        <v>2005</v>
      </c>
      <c r="E710" s="8">
        <f>COUNTIF(F710:L710,"&gt;0")</f>
        <v>6</v>
      </c>
      <c r="F710" s="32">
        <f>IF(ISERROR(VLOOKUP($B710&amp;$N710,'1 этап'!$A$13:$I$512,8,FALSE)),0,VLOOKUP($B710&amp;$N710,'1 этап'!$A$13:$I$512,8,FALSE))</f>
        <v>189.5</v>
      </c>
      <c r="G710" s="32">
        <f>IF(ISERROR(VLOOKUP($B710&amp;$N710,'2 этап'!$A$13:$I$512,8,FALSE)),0,VLOOKUP($B710&amp;$N710,'2 этап'!$A$13:$I$512,8,FALSE))</f>
        <v>200</v>
      </c>
      <c r="H710" s="32">
        <f>IF(ISERROR(VLOOKUP($B710&amp;$N710,'3 этап'!$A$13:$I$512,8,FALSE)),0,VLOOKUP($B710&amp;$N710,'3 этап'!$A$13:$I$512,8,FALSE))</f>
        <v>0</v>
      </c>
      <c r="I710" s="32">
        <f>IF(ISERROR(VLOOKUP($B710&amp;$N710,'4 этап'!$A$13:$I$512,8,FALSE)),0,VLOOKUP($B710&amp;$N710,'4 этап'!$A$13:$I$512,8,FALSE))</f>
        <v>183.8</v>
      </c>
      <c r="J710" s="32">
        <f>IF(ISERROR(VLOOKUP($B710&amp;$N710,'5 этап'!$A$13:$I$512,8,FALSE)),0,VLOOKUP($B710&amp;$N710,'5 этап'!$A$13:$I$512,8,FALSE))</f>
        <v>197.1</v>
      </c>
      <c r="K710" s="32">
        <f>IF(ISERROR(VLOOKUP($B710&amp;$N710,'6 этап'!$A$13:$I$512,8,FALSE)),0,VLOOKUP($B710&amp;$N710,'6 этап'!$A$13:$I$512,8,FALSE))</f>
        <v>197.4</v>
      </c>
      <c r="L710" s="32">
        <f>IF(ISERROR(VLOOKUP($B710&amp;$N710,'7 этап'!$A$13:$I$466,8,FALSE)),0,VLOOKUP($B710&amp;$N710,'7 этап'!$A$13:$I$466,8,FALSE))</f>
        <v>176.4</v>
      </c>
      <c r="M710" s="12">
        <f>LARGE(F710:K710,1)+LARGE(F710:K710,2)+LARGE(F710:K710,3)+LARGE(F710:K710,4)+L710</f>
        <v>960.4</v>
      </c>
      <c r="N710" s="14" t="s">
        <v>974</v>
      </c>
    </row>
    <row r="711" spans="1:14" x14ac:dyDescent="0.3">
      <c r="A711" s="35">
        <v>4</v>
      </c>
      <c r="B711" s="4" t="s">
        <v>359</v>
      </c>
      <c r="C711" s="4" t="s">
        <v>98</v>
      </c>
      <c r="D711" s="4">
        <v>2004</v>
      </c>
      <c r="E711" s="8">
        <f>COUNTIF(F711:L711,"&gt;0")</f>
        <v>6</v>
      </c>
      <c r="F711" s="32">
        <f>IF(ISERROR(VLOOKUP($B711&amp;$N711,'1 этап'!$A$13:$I$512,8,FALSE)),0,VLOOKUP($B711&amp;$N711,'1 этап'!$A$13:$I$512,8,FALSE))</f>
        <v>200</v>
      </c>
      <c r="G711" s="32">
        <f>IF(ISERROR(VLOOKUP($B711&amp;$N711,'2 этап'!$A$13:$I$512,8,FALSE)),0,VLOOKUP($B711&amp;$N711,'2 этап'!$A$13:$I$512,8,FALSE))</f>
        <v>191.4</v>
      </c>
      <c r="H711" s="32">
        <f>IF(ISERROR(VLOOKUP($B711&amp;$N711,'3 этап'!$A$13:$I$512,8,FALSE)),0,VLOOKUP($B711&amp;$N711,'3 этап'!$A$13:$I$512,8,FALSE))</f>
        <v>189</v>
      </c>
      <c r="I711" s="32">
        <f>IF(ISERROR(VLOOKUP($B711&amp;$N711,'4 этап'!$A$13:$I$512,8,FALSE)),0,VLOOKUP($B711&amp;$N711,'4 этап'!$A$13:$I$512,8,FALSE))</f>
        <v>109.7</v>
      </c>
      <c r="J711" s="32">
        <f>IF(ISERROR(VLOOKUP($B711&amp;$N711,'5 этап'!$A$13:$I$512,8,FALSE)),0,VLOOKUP($B711&amp;$N711,'5 этап'!$A$13:$I$512,8,FALSE))</f>
        <v>171.4</v>
      </c>
      <c r="K711" s="32">
        <f>IF(ISERROR(VLOOKUP($B711&amp;$N711,'6 этап'!$A$13:$I$512,8,FALSE)),0,VLOOKUP($B711&amp;$N711,'6 этап'!$A$13:$I$512,8,FALSE))</f>
        <v>0</v>
      </c>
      <c r="L711" s="32">
        <f>IF(ISERROR(VLOOKUP($B711&amp;$N711,'7 этап'!$A$13:$I$466,8,FALSE)),0,VLOOKUP($B711&amp;$N711,'7 этап'!$A$13:$I$466,8,FALSE))</f>
        <v>195.4</v>
      </c>
      <c r="M711" s="12">
        <f>LARGE(F711:K711,1)+LARGE(F711:K711,2)+LARGE(F711:K711,3)+LARGE(F711:K711,4)+L711</f>
        <v>947.19999999999993</v>
      </c>
      <c r="N711" s="14" t="s">
        <v>974</v>
      </c>
    </row>
    <row r="712" spans="1:14" x14ac:dyDescent="0.3">
      <c r="A712" s="35">
        <v>5</v>
      </c>
      <c r="B712" s="16" t="s">
        <v>604</v>
      </c>
      <c r="C712" s="16" t="s">
        <v>112</v>
      </c>
      <c r="D712" s="16">
        <v>2004</v>
      </c>
      <c r="E712" s="8">
        <f>COUNTIF(F712:L712,"&gt;0")</f>
        <v>5</v>
      </c>
      <c r="F712" s="32">
        <f>IF(ISERROR(VLOOKUP($B712&amp;$N712,'1 этап'!$A$13:$I$512,8,FALSE)),0,VLOOKUP($B712&amp;$N712,'1 этап'!$A$13:$I$512,8,FALSE))</f>
        <v>184.6</v>
      </c>
      <c r="G712" s="32">
        <f>IF(ISERROR(VLOOKUP($B712&amp;$N712,'2 этап'!$A$13:$I$512,8,FALSE)),0,VLOOKUP($B712&amp;$N712,'2 этап'!$A$13:$I$512,8,FALSE))</f>
        <v>0</v>
      </c>
      <c r="H712" s="32">
        <f>IF(ISERROR(VLOOKUP($B712&amp;$N712,'3 этап'!$A$13:$I$512,8,FALSE)),0,VLOOKUP($B712&amp;$N712,'3 этап'!$A$13:$I$512,8,FALSE))</f>
        <v>0</v>
      </c>
      <c r="I712" s="32">
        <f>IF(ISERROR(VLOOKUP($B712&amp;$N712,'4 этап'!$A$13:$I$512,8,FALSE)),0,VLOOKUP($B712&amp;$N712,'4 этап'!$A$13:$I$512,8,FALSE))</f>
        <v>192.6</v>
      </c>
      <c r="J712" s="32">
        <f>IF(ISERROR(VLOOKUP($B712&amp;$N712,'5 этап'!$A$13:$I$512,8,FALSE)),0,VLOOKUP($B712&amp;$N712,'5 этап'!$A$13:$I$512,8,FALSE))</f>
        <v>178</v>
      </c>
      <c r="K712" s="32">
        <f>IF(ISERROR(VLOOKUP($B712&amp;$N712,'6 этап'!$A$13:$I$512,8,FALSE)),0,VLOOKUP($B712&amp;$N712,'6 этап'!$A$13:$I$512,8,FALSE))</f>
        <v>191.7</v>
      </c>
      <c r="L712" s="32">
        <f>IF(ISERROR(VLOOKUP($B712&amp;$N712,'7 этап'!$A$13:$I$466,8,FALSE)),0,VLOOKUP($B712&amp;$N712,'7 этап'!$A$13:$I$466,8,FALSE))</f>
        <v>185.6</v>
      </c>
      <c r="M712" s="12">
        <f>LARGE(F712:K712,1)+LARGE(F712:K712,2)+LARGE(F712:K712,3)+LARGE(F712:K712,4)+L712</f>
        <v>932.5</v>
      </c>
      <c r="N712" s="14" t="s">
        <v>974</v>
      </c>
    </row>
    <row r="713" spans="1:14" x14ac:dyDescent="0.3">
      <c r="A713" s="35">
        <v>6</v>
      </c>
      <c r="B713" s="16" t="s">
        <v>704</v>
      </c>
      <c r="C713" s="16" t="s">
        <v>98</v>
      </c>
      <c r="D713" s="16">
        <v>2005</v>
      </c>
      <c r="E713" s="8">
        <f>COUNTIF(F713:L713,"&gt;0")</f>
        <v>5</v>
      </c>
      <c r="F713" s="32">
        <f>IF(ISERROR(VLOOKUP($B713&amp;$N713,'1 этап'!$A$13:$I$512,8,FALSE)),0,VLOOKUP($B713&amp;$N713,'1 этап'!$A$13:$I$512,8,FALSE))</f>
        <v>0</v>
      </c>
      <c r="G713" s="32">
        <f>IF(ISERROR(VLOOKUP($B713&amp;$N713,'2 этап'!$A$13:$I$512,8,FALSE)),0,VLOOKUP($B713&amp;$N713,'2 этап'!$A$13:$I$512,8,FALSE))</f>
        <v>0</v>
      </c>
      <c r="H713" s="32">
        <f>IF(ISERROR(VLOOKUP($B713&amp;$N713,'3 этап'!$A$13:$I$512,8,FALSE)),0,VLOOKUP($B713&amp;$N713,'3 этап'!$A$13:$I$512,8,FALSE))</f>
        <v>189.6</v>
      </c>
      <c r="I713" s="32">
        <f>IF(ISERROR(VLOOKUP($B713&amp;$N713,'4 этап'!$A$13:$I$512,8,FALSE)),0,VLOOKUP($B713&amp;$N713,'4 этап'!$A$13:$I$512,8,FALSE))</f>
        <v>158.9</v>
      </c>
      <c r="J713" s="32">
        <f>IF(ISERROR(VLOOKUP($B713&amp;$N713,'5 этап'!$A$13:$I$512,8,FALSE)),0,VLOOKUP($B713&amp;$N713,'5 этап'!$A$13:$I$512,8,FALSE))</f>
        <v>188.8</v>
      </c>
      <c r="K713" s="32">
        <f>IF(ISERROR(VLOOKUP($B713&amp;$N713,'6 этап'!$A$13:$I$512,8,FALSE)),0,VLOOKUP($B713&amp;$N713,'6 этап'!$A$13:$I$512,8,FALSE))</f>
        <v>191.3</v>
      </c>
      <c r="L713" s="32">
        <f>IF(ISERROR(VLOOKUP($B713&amp;$N713,'7 этап'!$A$13:$I$466,8,FALSE)),0,VLOOKUP($B713&amp;$N713,'7 этап'!$A$13:$I$466,8,FALSE))</f>
        <v>188.9</v>
      </c>
      <c r="M713" s="12">
        <f>LARGE(F713:K713,1)+LARGE(F713:K713,2)+LARGE(F713:K713,3)+LARGE(F713:K713,4)+L713</f>
        <v>917.5</v>
      </c>
      <c r="N713" s="14" t="s">
        <v>974</v>
      </c>
    </row>
    <row r="714" spans="1:14" x14ac:dyDescent="0.3">
      <c r="A714" s="35">
        <v>7</v>
      </c>
      <c r="B714" s="4" t="s">
        <v>363</v>
      </c>
      <c r="C714" s="4" t="s">
        <v>94</v>
      </c>
      <c r="D714" s="4">
        <v>2004</v>
      </c>
      <c r="E714" s="8">
        <f>COUNTIF(F714:L714,"&gt;0")</f>
        <v>7</v>
      </c>
      <c r="F714" s="32">
        <f>IF(ISERROR(VLOOKUP($B714&amp;$N714,'1 этап'!$A$13:$I$512,8,FALSE)),0,VLOOKUP($B714&amp;$N714,'1 этап'!$A$13:$I$512,8,FALSE))</f>
        <v>178.2</v>
      </c>
      <c r="G714" s="32">
        <f>IF(ISERROR(VLOOKUP($B714&amp;$N714,'2 этап'!$A$13:$I$512,8,FALSE)),0,VLOOKUP($B714&amp;$N714,'2 этап'!$A$13:$I$512,8,FALSE))</f>
        <v>186.2</v>
      </c>
      <c r="H714" s="32">
        <f>IF(ISERROR(VLOOKUP($B714&amp;$N714,'3 этап'!$A$13:$I$512,8,FALSE)),0,VLOOKUP($B714&amp;$N714,'3 этап'!$A$13:$I$512,8,FALSE))</f>
        <v>182.3</v>
      </c>
      <c r="I714" s="32">
        <f>IF(ISERROR(VLOOKUP($B714&amp;$N714,'4 этап'!$A$13:$I$512,8,FALSE)),0,VLOOKUP($B714&amp;$N714,'4 этап'!$A$13:$I$512,8,FALSE))</f>
        <v>187.1</v>
      </c>
      <c r="J714" s="32">
        <f>IF(ISERROR(VLOOKUP($B714&amp;$N714,'5 этап'!$A$13:$I$512,8,FALSE)),0,VLOOKUP($B714&amp;$N714,'5 этап'!$A$13:$I$512,8,FALSE))</f>
        <v>182.4</v>
      </c>
      <c r="K714" s="32">
        <f>IF(ISERROR(VLOOKUP($B714&amp;$N714,'6 этап'!$A$13:$I$512,8,FALSE)),0,VLOOKUP($B714&amp;$N714,'6 этап'!$A$13:$I$512,8,FALSE))</f>
        <v>156</v>
      </c>
      <c r="L714" s="32">
        <f>IF(ISERROR(VLOOKUP($B714&amp;$N714,'7 этап'!$A$13:$I$466,8,FALSE)),0,VLOOKUP($B714&amp;$N714,'7 этап'!$A$13:$I$466,8,FALSE))</f>
        <v>161.5</v>
      </c>
      <c r="M714" s="12">
        <f>LARGE(F714:K714,1)+LARGE(F714:K714,2)+LARGE(F714:K714,3)+LARGE(F714:K714,4)+L714</f>
        <v>899.5</v>
      </c>
      <c r="N714" s="14" t="s">
        <v>974</v>
      </c>
    </row>
    <row r="715" spans="1:14" x14ac:dyDescent="0.3">
      <c r="A715" s="35">
        <v>8</v>
      </c>
      <c r="B715" s="4" t="s">
        <v>610</v>
      </c>
      <c r="C715" s="4" t="s">
        <v>112</v>
      </c>
      <c r="D715" s="4">
        <v>2004</v>
      </c>
      <c r="E715" s="8">
        <f>COUNTIF(F715:L715,"&gt;0")</f>
        <v>5</v>
      </c>
      <c r="F715" s="32">
        <f>IF(ISERROR(VLOOKUP($B715&amp;$N715,'1 этап'!$A$13:$I$512,8,FALSE)),0,VLOOKUP($B715&amp;$N715,'1 этап'!$A$13:$I$512,8,FALSE))</f>
        <v>146.30000000000001</v>
      </c>
      <c r="G715" s="32">
        <f>IF(ISERROR(VLOOKUP($B715&amp;$N715,'2 этап'!$A$13:$I$512,8,FALSE)),0,VLOOKUP($B715&amp;$N715,'2 этап'!$A$13:$I$512,8,FALSE))</f>
        <v>0</v>
      </c>
      <c r="H715" s="32">
        <f>IF(ISERROR(VLOOKUP($B715&amp;$N715,'3 этап'!$A$13:$I$512,8,FALSE)),0,VLOOKUP($B715&amp;$N715,'3 этап'!$A$13:$I$512,8,FALSE))</f>
        <v>0</v>
      </c>
      <c r="I715" s="32">
        <f>IF(ISERROR(VLOOKUP($B715&amp;$N715,'4 этап'!$A$13:$I$512,8,FALSE)),0,VLOOKUP($B715&amp;$N715,'4 этап'!$A$13:$I$512,8,FALSE))</f>
        <v>180</v>
      </c>
      <c r="J715" s="32">
        <f>IF(ISERROR(VLOOKUP($B715&amp;$N715,'5 этап'!$A$13:$I$512,8,FALSE)),0,VLOOKUP($B715&amp;$N715,'5 этап'!$A$13:$I$512,8,FALSE))</f>
        <v>183.3</v>
      </c>
      <c r="K715" s="32">
        <f>IF(ISERROR(VLOOKUP($B715&amp;$N715,'6 этап'!$A$13:$I$512,8,FALSE)),0,VLOOKUP($B715&amp;$N715,'6 этап'!$A$13:$I$512,8,FALSE))</f>
        <v>183.6</v>
      </c>
      <c r="L715" s="32">
        <f>IF(ISERROR(VLOOKUP($B715&amp;$N715,'7 этап'!$A$13:$I$466,8,FALSE)),0,VLOOKUP($B715&amp;$N715,'7 этап'!$A$13:$I$466,8,FALSE))</f>
        <v>187.9</v>
      </c>
      <c r="M715" s="12">
        <f>LARGE(F715:K715,1)+LARGE(F715:K715,2)+LARGE(F715:K715,3)+LARGE(F715:K715,4)+L715</f>
        <v>881.1</v>
      </c>
      <c r="N715" s="14" t="s">
        <v>974</v>
      </c>
    </row>
    <row r="716" spans="1:14" x14ac:dyDescent="0.3">
      <c r="A716" s="35">
        <v>9</v>
      </c>
      <c r="B716" s="4" t="s">
        <v>357</v>
      </c>
      <c r="C716" s="4" t="s">
        <v>48</v>
      </c>
      <c r="D716" s="4">
        <v>2005</v>
      </c>
      <c r="E716" s="8">
        <f>COUNTIF(F716:L716,"&gt;0")</f>
        <v>4</v>
      </c>
      <c r="F716" s="32">
        <f>IF(ISERROR(VLOOKUP($B716&amp;$N716,'1 этап'!$A$13:$I$512,8,FALSE)),0,VLOOKUP($B716&amp;$N716,'1 этап'!$A$13:$I$512,8,FALSE))</f>
        <v>198.2</v>
      </c>
      <c r="G716" s="32">
        <f>IF(ISERROR(VLOOKUP($B716&amp;$N716,'2 этап'!$A$13:$I$512,8,FALSE)),0,VLOOKUP($B716&amp;$N716,'2 этап'!$A$13:$I$512,8,FALSE))</f>
        <v>196.8</v>
      </c>
      <c r="H716" s="32">
        <f>IF(ISERROR(VLOOKUP($B716&amp;$N716,'3 этап'!$A$13:$I$512,8,FALSE)),0,VLOOKUP($B716&amp;$N716,'3 этап'!$A$13:$I$512,8,FALSE))</f>
        <v>0</v>
      </c>
      <c r="I716" s="32">
        <f>IF(ISERROR(VLOOKUP($B716&amp;$N716,'4 этап'!$A$13:$I$512,8,FALSE)),0,VLOOKUP($B716&amp;$N716,'4 этап'!$A$13:$I$512,8,FALSE))</f>
        <v>189.5</v>
      </c>
      <c r="J716" s="32">
        <f>IF(ISERROR(VLOOKUP($B716&amp;$N716,'5 этап'!$A$13:$I$512,8,FALSE)),0,VLOOKUP($B716&amp;$N716,'5 этап'!$A$13:$I$512,8,FALSE))</f>
        <v>0</v>
      </c>
      <c r="K716" s="32">
        <f>IF(ISERROR(VLOOKUP($B716&amp;$N716,'6 этап'!$A$13:$I$512,8,FALSE)),0,VLOOKUP($B716&amp;$N716,'6 этап'!$A$13:$I$512,8,FALSE))</f>
        <v>200</v>
      </c>
      <c r="L716" s="32">
        <f>IF(ISERROR(VLOOKUP($B716&amp;$N716,'7 этап'!$A$13:$I$466,8,FALSE)),0,VLOOKUP($B716&amp;$N716,'7 этап'!$A$13:$I$466,8,FALSE))</f>
        <v>0</v>
      </c>
      <c r="M716" s="12">
        <f>LARGE(F716:K716,1)+LARGE(F716:K716,2)+LARGE(F716:K716,3)+LARGE(F716:K716,4)+L716</f>
        <v>784.5</v>
      </c>
      <c r="N716" s="14" t="s">
        <v>974</v>
      </c>
    </row>
    <row r="717" spans="1:14" x14ac:dyDescent="0.3">
      <c r="A717" s="35">
        <v>10</v>
      </c>
      <c r="B717" s="4" t="s">
        <v>364</v>
      </c>
      <c r="C717" s="4" t="s">
        <v>42</v>
      </c>
      <c r="D717" s="4">
        <v>2004</v>
      </c>
      <c r="E717" s="8">
        <f>COUNTIF(F717:L717,"&gt;0")</f>
        <v>6</v>
      </c>
      <c r="F717" s="32">
        <f>IF(ISERROR(VLOOKUP($B717&amp;$N717,'1 этап'!$A$13:$I$512,8,FALSE)),0,VLOOKUP($B717&amp;$N717,'1 этап'!$A$13:$I$512,8,FALSE))</f>
        <v>191.8</v>
      </c>
      <c r="G717" s="32">
        <f>IF(ISERROR(VLOOKUP($B717&amp;$N717,'2 этап'!$A$13:$I$512,8,FALSE)),0,VLOOKUP($B717&amp;$N717,'2 этап'!$A$13:$I$512,8,FALSE))</f>
        <v>169.7</v>
      </c>
      <c r="H717" s="32">
        <f>IF(ISERROR(VLOOKUP($B717&amp;$N717,'3 этап'!$A$13:$I$512,8,FALSE)),0,VLOOKUP($B717&amp;$N717,'3 этап'!$A$13:$I$512,8,FALSE))</f>
        <v>185.2</v>
      </c>
      <c r="I717" s="32">
        <f>IF(ISERROR(VLOOKUP($B717&amp;$N717,'4 этап'!$A$13:$I$512,8,FALSE)),0,VLOOKUP($B717&amp;$N717,'4 этап'!$A$13:$I$512,8,FALSE))</f>
        <v>182.6</v>
      </c>
      <c r="J717" s="32">
        <f>IF(ISERROR(VLOOKUP($B717&amp;$N717,'5 этап'!$A$13:$I$512,8,FALSE)),0,VLOOKUP($B717&amp;$N717,'5 этап'!$A$13:$I$512,8,FALSE))</f>
        <v>174.8</v>
      </c>
      <c r="K717" s="32">
        <f>IF(ISERROR(VLOOKUP($B717&amp;$N717,'6 этап'!$A$13:$I$512,8,FALSE)),0,VLOOKUP($B717&amp;$N717,'6 этап'!$A$13:$I$512,8,FALSE))</f>
        <v>179</v>
      </c>
      <c r="L717" s="32">
        <f>IF(ISERROR(VLOOKUP($B717&amp;$N717,'7 этап'!$A$13:$I$466,8,FALSE)),0,VLOOKUP($B717&amp;$N717,'7 этап'!$A$13:$I$466,8,FALSE))</f>
        <v>0</v>
      </c>
      <c r="M717" s="12">
        <f>LARGE(F717:K717,1)+LARGE(F717:K717,2)+LARGE(F717:K717,3)+LARGE(F717:K717,4)+L717</f>
        <v>738.6</v>
      </c>
      <c r="N717" s="14" t="s">
        <v>974</v>
      </c>
    </row>
    <row r="718" spans="1:14" x14ac:dyDescent="0.3">
      <c r="A718" s="35">
        <v>11</v>
      </c>
      <c r="B718" s="4" t="s">
        <v>365</v>
      </c>
      <c r="C718" s="4" t="s">
        <v>44</v>
      </c>
      <c r="D718" s="4">
        <v>2005</v>
      </c>
      <c r="E718" s="8">
        <f>COUNTIF(F718:L718,"&gt;0")</f>
        <v>5</v>
      </c>
      <c r="F718" s="32">
        <f>IF(ISERROR(VLOOKUP($B718&amp;$N718,'1 этап'!$A$13:$I$512,8,FALSE)),0,VLOOKUP($B718&amp;$N718,'1 этап'!$A$13:$I$512,8,FALSE))</f>
        <v>139.6</v>
      </c>
      <c r="G718" s="32">
        <f>IF(ISERROR(VLOOKUP($B718&amp;$N718,'2 этап'!$A$13:$I$512,8,FALSE)),0,VLOOKUP($B718&amp;$N718,'2 этап'!$A$13:$I$512,8,FALSE))</f>
        <v>148.80000000000001</v>
      </c>
      <c r="H718" s="32">
        <f>IF(ISERROR(VLOOKUP($B718&amp;$N718,'3 этап'!$A$13:$I$512,8,FALSE)),0,VLOOKUP($B718&amp;$N718,'3 этап'!$A$13:$I$512,8,FALSE))</f>
        <v>144.1</v>
      </c>
      <c r="I718" s="32">
        <f>IF(ISERROR(VLOOKUP($B718&amp;$N718,'4 этап'!$A$13:$I$512,8,FALSE)),0,VLOOKUP($B718&amp;$N718,'4 этап'!$A$13:$I$512,8,FALSE))</f>
        <v>146.5</v>
      </c>
      <c r="J718" s="32">
        <f>IF(ISERROR(VLOOKUP($B718&amp;$N718,'5 этап'!$A$13:$I$512,8,FALSE)),0,VLOOKUP($B718&amp;$N718,'5 этап'!$A$13:$I$512,8,FALSE))</f>
        <v>0</v>
      </c>
      <c r="K718" s="32">
        <f>IF(ISERROR(VLOOKUP($B718&amp;$N718,'6 этап'!$A$13:$I$512,8,FALSE)),0,VLOOKUP($B718&amp;$N718,'6 этап'!$A$13:$I$512,8,FALSE))</f>
        <v>0</v>
      </c>
      <c r="L718" s="32">
        <f>IF(ISERROR(VLOOKUP($B718&amp;$N718,'7 этап'!$A$13:$I$466,8,FALSE)),0,VLOOKUP($B718&amp;$N718,'7 этап'!$A$13:$I$466,8,FALSE))</f>
        <v>138.80000000000001</v>
      </c>
      <c r="M718" s="12">
        <f>LARGE(F718:K718,1)+LARGE(F718:K718,2)+LARGE(F718:K718,3)+LARGE(F718:K718,4)+L718</f>
        <v>717.8</v>
      </c>
      <c r="N718" s="14" t="s">
        <v>974</v>
      </c>
    </row>
    <row r="719" spans="1:14" x14ac:dyDescent="0.3">
      <c r="A719" s="35">
        <v>12</v>
      </c>
      <c r="B719" s="4" t="s">
        <v>606</v>
      </c>
      <c r="C719" s="4" t="s">
        <v>94</v>
      </c>
      <c r="D719" s="4">
        <v>2005</v>
      </c>
      <c r="E719" s="8">
        <f>COUNTIF(F719:L719,"&gt;0")</f>
        <v>4</v>
      </c>
      <c r="F719" s="32">
        <f>IF(ISERROR(VLOOKUP($B719&amp;$N719,'1 этап'!$A$13:$I$512,8,FALSE)),0,VLOOKUP($B719&amp;$N719,'1 этап'!$A$13:$I$512,8,FALSE))</f>
        <v>172.3</v>
      </c>
      <c r="G719" s="32">
        <f>IF(ISERROR(VLOOKUP($B719&amp;$N719,'2 этап'!$A$13:$I$512,8,FALSE)),0,VLOOKUP($B719&amp;$N719,'2 этап'!$A$13:$I$512,8,FALSE))</f>
        <v>0</v>
      </c>
      <c r="H719" s="32">
        <f>IF(ISERROR(VLOOKUP($B719&amp;$N719,'3 этап'!$A$13:$I$512,8,FALSE)),0,VLOOKUP($B719&amp;$N719,'3 этап'!$A$13:$I$512,8,FALSE))</f>
        <v>0</v>
      </c>
      <c r="I719" s="32">
        <f>IF(ISERROR(VLOOKUP($B719&amp;$N719,'4 этап'!$A$13:$I$512,8,FALSE)),0,VLOOKUP($B719&amp;$N719,'4 этап'!$A$13:$I$512,8,FALSE))</f>
        <v>175.2</v>
      </c>
      <c r="J719" s="32">
        <f>IF(ISERROR(VLOOKUP($B719&amp;$N719,'5 этап'!$A$13:$I$512,8,FALSE)),0,VLOOKUP($B719&amp;$N719,'5 этап'!$A$13:$I$512,8,FALSE))</f>
        <v>169.2</v>
      </c>
      <c r="K719" s="32">
        <f>IF(ISERROR(VLOOKUP($B719&amp;$N719,'6 этап'!$A$13:$I$512,8,FALSE)),0,VLOOKUP($B719&amp;$N719,'6 этап'!$A$13:$I$512,8,FALSE))</f>
        <v>174.6</v>
      </c>
      <c r="L719" s="32">
        <f>IF(ISERROR(VLOOKUP($B719&amp;$N719,'7 этап'!$A$13:$I$466,8,FALSE)),0,VLOOKUP($B719&amp;$N719,'7 этап'!$A$13:$I$466,8,FALSE))</f>
        <v>0</v>
      </c>
      <c r="M719" s="12">
        <f>LARGE(F719:K719,1)+LARGE(F719:K719,2)+LARGE(F719:K719,3)+LARGE(F719:K719,4)+L719</f>
        <v>691.3</v>
      </c>
      <c r="N719" s="14" t="s">
        <v>974</v>
      </c>
    </row>
    <row r="720" spans="1:14" x14ac:dyDescent="0.3">
      <c r="A720" s="35">
        <v>13</v>
      </c>
      <c r="B720" s="4" t="s">
        <v>607</v>
      </c>
      <c r="C720" s="4" t="s">
        <v>42</v>
      </c>
      <c r="D720" s="4">
        <v>2005</v>
      </c>
      <c r="E720" s="8">
        <f>COUNTIF(F720:L720,"&gt;0")</f>
        <v>4</v>
      </c>
      <c r="F720" s="32">
        <f>IF(ISERROR(VLOOKUP($B720&amp;$N720,'1 этап'!$A$13:$I$512,8,FALSE)),0,VLOOKUP($B720&amp;$N720,'1 этап'!$A$13:$I$512,8,FALSE))</f>
        <v>166.7</v>
      </c>
      <c r="G720" s="32">
        <f>IF(ISERROR(VLOOKUP($B720&amp;$N720,'2 этап'!$A$13:$I$512,8,FALSE)),0,VLOOKUP($B720&amp;$N720,'2 этап'!$A$13:$I$512,8,FALSE))</f>
        <v>0</v>
      </c>
      <c r="H720" s="32">
        <f>IF(ISERROR(VLOOKUP($B720&amp;$N720,'3 этап'!$A$13:$I$512,8,FALSE)),0,VLOOKUP($B720&amp;$N720,'3 этап'!$A$13:$I$512,8,FALSE))</f>
        <v>0</v>
      </c>
      <c r="I720" s="32">
        <f>IF(ISERROR(VLOOKUP($B720&amp;$N720,'4 этап'!$A$13:$I$512,8,FALSE)),0,VLOOKUP($B720&amp;$N720,'4 этап'!$A$13:$I$512,8,FALSE))</f>
        <v>0</v>
      </c>
      <c r="J720" s="32">
        <f>IF(ISERROR(VLOOKUP($B720&amp;$N720,'5 этап'!$A$13:$I$512,8,FALSE)),0,VLOOKUP($B720&amp;$N720,'5 этап'!$A$13:$I$512,8,FALSE))</f>
        <v>177.6</v>
      </c>
      <c r="K720" s="32">
        <f>IF(ISERROR(VLOOKUP($B720&amp;$N720,'6 этап'!$A$13:$I$512,8,FALSE)),0,VLOOKUP($B720&amp;$N720,'6 этап'!$A$13:$I$512,8,FALSE))</f>
        <v>156.5</v>
      </c>
      <c r="L720" s="32">
        <f>IF(ISERROR(VLOOKUP($B720&amp;$N720,'7 этап'!$A$13:$I$466,8,FALSE)),0,VLOOKUP($B720&amp;$N720,'7 этап'!$A$13:$I$466,8,FALSE))</f>
        <v>177.2</v>
      </c>
      <c r="M720" s="12">
        <f>LARGE(F720:K720,1)+LARGE(F720:K720,2)+LARGE(F720:K720,3)+LARGE(F720:K720,4)+L720</f>
        <v>678</v>
      </c>
      <c r="N720" s="14" t="s">
        <v>974</v>
      </c>
    </row>
    <row r="721" spans="1:14" x14ac:dyDescent="0.3">
      <c r="A721" s="35">
        <v>14</v>
      </c>
      <c r="B721" s="4" t="s">
        <v>570</v>
      </c>
      <c r="C721" s="4" t="s">
        <v>94</v>
      </c>
      <c r="D721" s="4">
        <v>2007</v>
      </c>
      <c r="E721" s="8">
        <f>COUNTIF(F721:L721,"&gt;0")</f>
        <v>3</v>
      </c>
      <c r="F721" s="32">
        <f>IF(ISERROR(VLOOKUP($B721&amp;$N721,'1 этап'!$A$13:$I$512,8,FALSE)),0,VLOOKUP($B721&amp;$N721,'1 этап'!$A$13:$I$512,8,FALSE))</f>
        <v>0</v>
      </c>
      <c r="G721" s="32">
        <f>IF(ISERROR(VLOOKUP($B721&amp;$N721,'2 этап'!$A$13:$I$512,8,FALSE)),0,VLOOKUP($B721&amp;$N721,'2 этап'!$A$13:$I$512,8,FALSE))</f>
        <v>0</v>
      </c>
      <c r="H721" s="32">
        <f>IF(ISERROR(VLOOKUP($B721&amp;$N721,'3 этап'!$A$13:$I$512,8,FALSE)),0,VLOOKUP($B721&amp;$N721,'3 этап'!$A$13:$I$512,8,FALSE))</f>
        <v>0</v>
      </c>
      <c r="I721" s="32">
        <f>IF(ISERROR(VLOOKUP($B721&amp;$N721,'4 этап'!$A$13:$I$512,8,FALSE)),0,VLOOKUP($B721&amp;$N721,'4 этап'!$A$13:$I$512,8,FALSE))</f>
        <v>0</v>
      </c>
      <c r="J721" s="32">
        <f>IF(ISERROR(VLOOKUP($B721&amp;$N721,'5 этап'!$A$13:$I$512,8,FALSE)),0,VLOOKUP($B721&amp;$N721,'5 этап'!$A$13:$I$512,8,FALSE))</f>
        <v>192.1</v>
      </c>
      <c r="K721" s="32">
        <f>IF(ISERROR(VLOOKUP($B721&amp;$N721,'6 этап'!$A$13:$I$512,8,FALSE)),0,VLOOKUP($B721&amp;$N721,'6 этап'!$A$13:$I$512,8,FALSE))</f>
        <v>190.9</v>
      </c>
      <c r="L721" s="32">
        <f>IF(ISERROR(VLOOKUP($B721&amp;$N721,'7 этап'!$A$13:$I$466,8,FALSE)),0,VLOOKUP($B721&amp;$N721,'7 этап'!$A$13:$I$466,8,FALSE))</f>
        <v>200</v>
      </c>
      <c r="M721" s="12">
        <f>LARGE(F721:K721,1)+LARGE(F721:K721,2)+LARGE(F721:K721,3)+LARGE(F721:K721,4)+L721</f>
        <v>583</v>
      </c>
      <c r="N721" s="14" t="s">
        <v>974</v>
      </c>
    </row>
    <row r="722" spans="1:14" x14ac:dyDescent="0.3">
      <c r="A722" s="35">
        <v>15</v>
      </c>
      <c r="B722" s="4" t="s">
        <v>366</v>
      </c>
      <c r="C722" s="4" t="s">
        <v>42</v>
      </c>
      <c r="D722" s="4">
        <v>2005</v>
      </c>
      <c r="E722" s="8">
        <f>COUNTIF(F722:L722,"&gt;0")</f>
        <v>6</v>
      </c>
      <c r="F722" s="32">
        <f>IF(ISERROR(VLOOKUP($B722&amp;$N722,'1 этап'!$A$13:$I$512,8,FALSE)),0,VLOOKUP($B722&amp;$N722,'1 этап'!$A$13:$I$512,8,FALSE))</f>
        <v>0.01</v>
      </c>
      <c r="G722" s="32">
        <f>IF(ISERROR(VLOOKUP($B722&amp;$N722,'2 этап'!$A$13:$I$512,8,FALSE)),0,VLOOKUP($B722&amp;$N722,'2 этап'!$A$13:$I$512,8,FALSE))</f>
        <v>146</v>
      </c>
      <c r="H722" s="32">
        <f>IF(ISERROR(VLOOKUP($B722&amp;$N722,'3 этап'!$A$13:$I$512,8,FALSE)),0,VLOOKUP($B722&amp;$N722,'3 этап'!$A$13:$I$512,8,FALSE))</f>
        <v>131.9</v>
      </c>
      <c r="I722" s="32">
        <f>IF(ISERROR(VLOOKUP($B722&amp;$N722,'4 этап'!$A$13:$I$512,8,FALSE)),0,VLOOKUP($B722&amp;$N722,'4 этап'!$A$13:$I$512,8,FALSE))</f>
        <v>60.1</v>
      </c>
      <c r="J722" s="32">
        <f>IF(ISERROR(VLOOKUP($B722&amp;$N722,'5 этап'!$A$13:$I$512,8,FALSE)),0,VLOOKUP($B722&amp;$N722,'5 этап'!$A$13:$I$512,8,FALSE))</f>
        <v>171.4</v>
      </c>
      <c r="K722" s="32">
        <f>IF(ISERROR(VLOOKUP($B722&amp;$N722,'6 этап'!$A$13:$I$512,8,FALSE)),0,VLOOKUP($B722&amp;$N722,'6 этап'!$A$13:$I$512,8,FALSE))</f>
        <v>98.6</v>
      </c>
      <c r="L722" s="32">
        <f>IF(ISERROR(VLOOKUP($B722&amp;$N722,'7 этап'!$A$13:$I$466,8,FALSE)),0,VLOOKUP($B722&amp;$N722,'7 этап'!$A$13:$I$466,8,FALSE))</f>
        <v>0</v>
      </c>
      <c r="M722" s="12">
        <f>LARGE(F722:K722,1)+LARGE(F722:K722,2)+LARGE(F722:K722,3)+LARGE(F722:K722,4)+L722</f>
        <v>547.9</v>
      </c>
      <c r="N722" s="14" t="s">
        <v>974</v>
      </c>
    </row>
    <row r="723" spans="1:14" x14ac:dyDescent="0.3">
      <c r="A723" s="35">
        <v>16</v>
      </c>
      <c r="B723" s="4" t="s">
        <v>705</v>
      </c>
      <c r="C723" s="4" t="s">
        <v>33</v>
      </c>
      <c r="D723" s="4">
        <v>2004</v>
      </c>
      <c r="E723" s="8">
        <f>COUNTIF(F723:L723,"&gt;0")</f>
        <v>3</v>
      </c>
      <c r="F723" s="32">
        <f>IF(ISERROR(VLOOKUP($B723&amp;$N723,'1 этап'!$A$13:$I$512,8,FALSE)),0,VLOOKUP($B723&amp;$N723,'1 этап'!$A$13:$I$512,8,FALSE))</f>
        <v>0</v>
      </c>
      <c r="G723" s="32">
        <f>IF(ISERROR(VLOOKUP($B723&amp;$N723,'2 этап'!$A$13:$I$512,8,FALSE)),0,VLOOKUP($B723&amp;$N723,'2 этап'!$A$13:$I$512,8,FALSE))</f>
        <v>0</v>
      </c>
      <c r="H723" s="32">
        <f>IF(ISERROR(VLOOKUP($B723&amp;$N723,'3 этап'!$A$13:$I$512,8,FALSE)),0,VLOOKUP($B723&amp;$N723,'3 этап'!$A$13:$I$512,8,FALSE))</f>
        <v>178.5</v>
      </c>
      <c r="I723" s="32">
        <f>IF(ISERROR(VLOOKUP($B723&amp;$N723,'4 этап'!$A$13:$I$512,8,FALSE)),0,VLOOKUP($B723&amp;$N723,'4 этап'!$A$13:$I$512,8,FALSE))</f>
        <v>127.7</v>
      </c>
      <c r="J723" s="32">
        <f>IF(ISERROR(VLOOKUP($B723&amp;$N723,'5 этап'!$A$13:$I$512,8,FALSE)),0,VLOOKUP($B723&amp;$N723,'5 этап'!$A$13:$I$512,8,FALSE))</f>
        <v>166.5</v>
      </c>
      <c r="K723" s="32">
        <f>IF(ISERROR(VLOOKUP($B723&amp;$N723,'6 этап'!$A$13:$I$512,8,FALSE)),0,VLOOKUP($B723&amp;$N723,'6 этап'!$A$13:$I$512,8,FALSE))</f>
        <v>0</v>
      </c>
      <c r="L723" s="32">
        <f>IF(ISERROR(VLOOKUP($B723&amp;$N723,'7 этап'!$A$13:$I$466,8,FALSE)),0,VLOOKUP($B723&amp;$N723,'7 этап'!$A$13:$I$466,8,FALSE))</f>
        <v>0</v>
      </c>
      <c r="M723" s="12">
        <f>LARGE(F723:K723,1)+LARGE(F723:K723,2)+LARGE(F723:K723,3)+LARGE(F723:K723,4)+L723</f>
        <v>472.7</v>
      </c>
      <c r="N723" s="14" t="s">
        <v>974</v>
      </c>
    </row>
    <row r="724" spans="1:14" x14ac:dyDescent="0.3">
      <c r="A724" s="35">
        <v>17</v>
      </c>
      <c r="B724" s="4" t="s">
        <v>608</v>
      </c>
      <c r="C724" s="4" t="s">
        <v>112</v>
      </c>
      <c r="D724" s="4">
        <v>2004</v>
      </c>
      <c r="E724" s="8">
        <f>COUNTIF(F724:L724,"&gt;0")</f>
        <v>3</v>
      </c>
      <c r="F724" s="32">
        <f>IF(ISERROR(VLOOKUP($B724&amp;$N724,'1 этап'!$A$13:$I$512,8,FALSE)),0,VLOOKUP($B724&amp;$N724,'1 этап'!$A$13:$I$512,8,FALSE))</f>
        <v>162.69999999999999</v>
      </c>
      <c r="G724" s="32">
        <f>IF(ISERROR(VLOOKUP($B724&amp;$N724,'2 этап'!$A$13:$I$512,8,FALSE)),0,VLOOKUP($B724&amp;$N724,'2 этап'!$A$13:$I$512,8,FALSE))</f>
        <v>0</v>
      </c>
      <c r="H724" s="32">
        <f>IF(ISERROR(VLOOKUP($B724&amp;$N724,'3 этап'!$A$13:$I$512,8,FALSE)),0,VLOOKUP($B724&amp;$N724,'3 этап'!$A$13:$I$512,8,FALSE))</f>
        <v>0</v>
      </c>
      <c r="I724" s="32">
        <f>IF(ISERROR(VLOOKUP($B724&amp;$N724,'4 этап'!$A$13:$I$512,8,FALSE)),0,VLOOKUP($B724&amp;$N724,'4 этап'!$A$13:$I$512,8,FALSE))</f>
        <v>0</v>
      </c>
      <c r="J724" s="32">
        <f>IF(ISERROR(VLOOKUP($B724&amp;$N724,'5 этап'!$A$13:$I$512,8,FALSE)),0,VLOOKUP($B724&amp;$N724,'5 этап'!$A$13:$I$512,8,FALSE))</f>
        <v>0</v>
      </c>
      <c r="K724" s="32">
        <f>IF(ISERROR(VLOOKUP($B724&amp;$N724,'6 этап'!$A$13:$I$512,8,FALSE)),0,VLOOKUP($B724&amp;$N724,'6 этап'!$A$13:$I$512,8,FALSE))</f>
        <v>141.1</v>
      </c>
      <c r="L724" s="32">
        <f>IF(ISERROR(VLOOKUP($B724&amp;$N724,'7 этап'!$A$13:$I$466,8,FALSE)),0,VLOOKUP($B724&amp;$N724,'7 этап'!$A$13:$I$466,8,FALSE))</f>
        <v>133.80000000000001</v>
      </c>
      <c r="M724" s="12">
        <f>LARGE(F724:K724,1)+LARGE(F724:K724,2)+LARGE(F724:K724,3)+LARGE(F724:K724,4)+L724</f>
        <v>437.59999999999997</v>
      </c>
      <c r="N724" s="14" t="s">
        <v>974</v>
      </c>
    </row>
    <row r="725" spans="1:14" x14ac:dyDescent="0.3">
      <c r="A725" s="35">
        <v>18</v>
      </c>
      <c r="B725" s="4" t="s">
        <v>707</v>
      </c>
      <c r="C725" s="4" t="s">
        <v>112</v>
      </c>
      <c r="D725" s="4">
        <v>2004</v>
      </c>
      <c r="E725" s="8">
        <f>COUNTIF(F725:L725,"&gt;0")</f>
        <v>3</v>
      </c>
      <c r="F725" s="32">
        <f>IF(ISERROR(VLOOKUP($B725&amp;$N725,'1 этап'!$A$13:$I$512,8,FALSE)),0,VLOOKUP($B725&amp;$N725,'1 этап'!$A$13:$I$512,8,FALSE))</f>
        <v>0</v>
      </c>
      <c r="G725" s="32">
        <f>IF(ISERROR(VLOOKUP($B725&amp;$N725,'2 этап'!$A$13:$I$512,8,FALSE)),0,VLOOKUP($B725&amp;$N725,'2 этап'!$A$13:$I$512,8,FALSE))</f>
        <v>0</v>
      </c>
      <c r="H725" s="32">
        <f>IF(ISERROR(VLOOKUP($B725&amp;$N725,'3 этап'!$A$13:$I$512,8,FALSE)),0,VLOOKUP($B725&amp;$N725,'3 этап'!$A$13:$I$512,8,FALSE))</f>
        <v>145.30000000000001</v>
      </c>
      <c r="I725" s="32">
        <f>IF(ISERROR(VLOOKUP($B725&amp;$N725,'4 этап'!$A$13:$I$512,8,FALSE)),0,VLOOKUP($B725&amp;$N725,'4 этап'!$A$13:$I$512,8,FALSE))</f>
        <v>115.7</v>
      </c>
      <c r="J725" s="32">
        <f>IF(ISERROR(VLOOKUP($B725&amp;$N725,'5 этап'!$A$13:$I$512,8,FALSE)),0,VLOOKUP($B725&amp;$N725,'5 этап'!$A$13:$I$512,8,FALSE))</f>
        <v>147.19999999999999</v>
      </c>
      <c r="K725" s="32">
        <f>IF(ISERROR(VLOOKUP($B725&amp;$N725,'6 этап'!$A$13:$I$512,8,FALSE)),0,VLOOKUP($B725&amp;$N725,'6 этап'!$A$13:$I$512,8,FALSE))</f>
        <v>0</v>
      </c>
      <c r="L725" s="32">
        <f>IF(ISERROR(VLOOKUP($B725&amp;$N725,'7 этап'!$A$13:$I$466,8,FALSE)),0,VLOOKUP($B725&amp;$N725,'7 этап'!$A$13:$I$466,8,FALSE))</f>
        <v>0</v>
      </c>
      <c r="M725" s="12">
        <f>LARGE(F725:K725,1)+LARGE(F725:K725,2)+LARGE(F725:K725,3)+LARGE(F725:K725,4)+L725</f>
        <v>408.2</v>
      </c>
      <c r="N725" s="14" t="s">
        <v>974</v>
      </c>
    </row>
    <row r="726" spans="1:14" x14ac:dyDescent="0.3">
      <c r="A726" s="35">
        <v>19</v>
      </c>
      <c r="B726" s="4" t="s">
        <v>603</v>
      </c>
      <c r="C726" s="4" t="s">
        <v>112</v>
      </c>
      <c r="D726" s="4">
        <v>2004</v>
      </c>
      <c r="E726" s="8">
        <f>COUNTIF(F726:L726,"&gt;0")</f>
        <v>3</v>
      </c>
      <c r="F726" s="32">
        <f>IF(ISERROR(VLOOKUP($B726&amp;$N726,'1 этап'!$A$13:$I$512,8,FALSE)),0,VLOOKUP($B726&amp;$N726,'1 этап'!$A$13:$I$512,8,FALSE))</f>
        <v>185.6</v>
      </c>
      <c r="G726" s="32">
        <f>IF(ISERROR(VLOOKUP($B726&amp;$N726,'2 этап'!$A$13:$I$512,8,FALSE)),0,VLOOKUP($B726&amp;$N726,'2 этап'!$A$13:$I$512,8,FALSE))</f>
        <v>0</v>
      </c>
      <c r="H726" s="32">
        <f>IF(ISERROR(VLOOKUP($B726&amp;$N726,'3 этап'!$A$13:$I$512,8,FALSE)),0,VLOOKUP($B726&amp;$N726,'3 этап'!$A$13:$I$512,8,FALSE))</f>
        <v>0</v>
      </c>
      <c r="I726" s="32">
        <f>IF(ISERROR(VLOOKUP($B726&amp;$N726,'4 этап'!$A$13:$I$512,8,FALSE)),0,VLOOKUP($B726&amp;$N726,'4 этап'!$A$13:$I$512,8,FALSE))</f>
        <v>200</v>
      </c>
      <c r="J726" s="32">
        <f>IF(ISERROR(VLOOKUP($B726&amp;$N726,'5 этап'!$A$13:$I$512,8,FALSE)),0,VLOOKUP($B726&amp;$N726,'5 этап'!$A$13:$I$512,8,FALSE))</f>
        <v>0.01</v>
      </c>
      <c r="K726" s="32">
        <f>IF(ISERROR(VLOOKUP($B726&amp;$N726,'6 этап'!$A$13:$I$512,8,FALSE)),0,VLOOKUP($B726&amp;$N726,'6 этап'!$A$13:$I$512,8,FALSE))</f>
        <v>0</v>
      </c>
      <c r="L726" s="32">
        <f>IF(ISERROR(VLOOKUP($B726&amp;$N726,'7 этап'!$A$13:$I$466,8,FALSE)),0,VLOOKUP($B726&amp;$N726,'7 этап'!$A$13:$I$466,8,FALSE))</f>
        <v>0</v>
      </c>
      <c r="M726" s="12">
        <f>LARGE(F726:K726,1)+LARGE(F726:K726,2)+LARGE(F726:K726,3)+LARGE(F726:K726,4)+L726</f>
        <v>385.61</v>
      </c>
      <c r="N726" s="14" t="s">
        <v>974</v>
      </c>
    </row>
    <row r="727" spans="1:14" x14ac:dyDescent="0.3">
      <c r="A727" s="35">
        <v>20</v>
      </c>
      <c r="B727" s="4" t="s">
        <v>368</v>
      </c>
      <c r="C727" s="4" t="s">
        <v>61</v>
      </c>
      <c r="D727" s="4">
        <v>2004</v>
      </c>
      <c r="E727" s="8">
        <f>COUNTIF(F727:L727,"&gt;0")</f>
        <v>4</v>
      </c>
      <c r="F727" s="32">
        <f>IF(ISERROR(VLOOKUP($B727&amp;$N727,'1 этап'!$A$13:$I$512,8,FALSE)),0,VLOOKUP($B727&amp;$N727,'1 этап'!$A$13:$I$512,8,FALSE))</f>
        <v>103.4</v>
      </c>
      <c r="G727" s="32">
        <f>IF(ISERROR(VLOOKUP($B727&amp;$N727,'2 этап'!$A$13:$I$512,8,FALSE)),0,VLOOKUP($B727&amp;$N727,'2 этап'!$A$13:$I$512,8,FALSE))</f>
        <v>129.19999999999999</v>
      </c>
      <c r="H727" s="32">
        <f>IF(ISERROR(VLOOKUP($B727&amp;$N727,'3 этап'!$A$13:$I$512,8,FALSE)),0,VLOOKUP($B727&amp;$N727,'3 этап'!$A$13:$I$512,8,FALSE))</f>
        <v>134.6</v>
      </c>
      <c r="I727" s="32">
        <f>IF(ISERROR(VLOOKUP($B727&amp;$N727,'4 этап'!$A$13:$I$512,8,FALSE)),0,VLOOKUP($B727&amp;$N727,'4 этап'!$A$13:$I$512,8,FALSE))</f>
        <v>0.01</v>
      </c>
      <c r="J727" s="32">
        <f>IF(ISERROR(VLOOKUP($B727&amp;$N727,'5 этап'!$A$13:$I$512,8,FALSE)),0,VLOOKUP($B727&amp;$N727,'5 этап'!$A$13:$I$512,8,FALSE))</f>
        <v>0</v>
      </c>
      <c r="K727" s="32">
        <f>IF(ISERROR(VLOOKUP($B727&amp;$N727,'6 этап'!$A$13:$I$512,8,FALSE)),0,VLOOKUP($B727&amp;$N727,'6 этап'!$A$13:$I$512,8,FALSE))</f>
        <v>0</v>
      </c>
      <c r="L727" s="32">
        <f>IF(ISERROR(VLOOKUP($B727&amp;$N727,'7 этап'!$A$13:$I$466,8,FALSE)),0,VLOOKUP($B727&amp;$N727,'7 этап'!$A$13:$I$466,8,FALSE))</f>
        <v>0</v>
      </c>
      <c r="M727" s="12">
        <f>LARGE(F727:K727,1)+LARGE(F727:K727,2)+LARGE(F727:K727,3)+LARGE(F727:K727,4)+L727</f>
        <v>367.20999999999992</v>
      </c>
      <c r="N727" s="14" t="s">
        <v>974</v>
      </c>
    </row>
    <row r="728" spans="1:14" x14ac:dyDescent="0.3">
      <c r="A728" s="35">
        <v>21</v>
      </c>
      <c r="B728" s="4" t="s">
        <v>367</v>
      </c>
      <c r="C728" s="4" t="s">
        <v>112</v>
      </c>
      <c r="D728" s="4">
        <v>2005</v>
      </c>
      <c r="E728" s="8">
        <f>COUNTIF(F728:L728,"&gt;0")</f>
        <v>3</v>
      </c>
      <c r="F728" s="32">
        <f>IF(ISERROR(VLOOKUP($B728&amp;$N728,'1 этап'!$A$13:$I$512,8,FALSE)),0,VLOOKUP($B728&amp;$N728,'1 этап'!$A$13:$I$512,8,FALSE))</f>
        <v>0</v>
      </c>
      <c r="G728" s="32">
        <f>IF(ISERROR(VLOOKUP($B728&amp;$N728,'2 этап'!$A$13:$I$512,8,FALSE)),0,VLOOKUP($B728&amp;$N728,'2 этап'!$A$13:$I$512,8,FALSE))</f>
        <v>136.80000000000001</v>
      </c>
      <c r="H728" s="32">
        <f>IF(ISERROR(VLOOKUP($B728&amp;$N728,'3 этап'!$A$13:$I$512,8,FALSE)),0,VLOOKUP($B728&amp;$N728,'3 этап'!$A$13:$I$512,8,FALSE))</f>
        <v>147.4</v>
      </c>
      <c r="I728" s="32">
        <f>IF(ISERROR(VLOOKUP($B728&amp;$N728,'4 этап'!$A$13:$I$512,8,FALSE)),0,VLOOKUP($B728&amp;$N728,'4 этап'!$A$13:$I$512,8,FALSE))</f>
        <v>0</v>
      </c>
      <c r="J728" s="32">
        <f>IF(ISERROR(VLOOKUP($B728&amp;$N728,'5 этап'!$A$13:$I$512,8,FALSE)),0,VLOOKUP($B728&amp;$N728,'5 этап'!$A$13:$I$512,8,FALSE))</f>
        <v>0</v>
      </c>
      <c r="K728" s="32">
        <f>IF(ISERROR(VLOOKUP($B728&amp;$N728,'6 этап'!$A$13:$I$512,8,FALSE)),0,VLOOKUP($B728&amp;$N728,'6 этап'!$A$13:$I$512,8,FALSE))</f>
        <v>82.8</v>
      </c>
      <c r="L728" s="32">
        <f>IF(ISERROR(VLOOKUP($B728&amp;$N728,'7 этап'!$A$13:$I$466,8,FALSE)),0,VLOOKUP($B728&amp;$N728,'7 этап'!$A$13:$I$466,8,FALSE))</f>
        <v>0</v>
      </c>
      <c r="M728" s="12">
        <f>LARGE(F728:K728,1)+LARGE(F728:K728,2)+LARGE(F728:K728,3)+LARGE(F728:K728,4)+L728</f>
        <v>367.00000000000006</v>
      </c>
      <c r="N728" s="14" t="s">
        <v>974</v>
      </c>
    </row>
    <row r="729" spans="1:14" x14ac:dyDescent="0.3">
      <c r="A729" s="35">
        <v>22</v>
      </c>
      <c r="B729" s="4" t="s">
        <v>362</v>
      </c>
      <c r="C729" s="4" t="s">
        <v>112</v>
      </c>
      <c r="D729" s="4">
        <v>2005</v>
      </c>
      <c r="E729" s="8">
        <f>COUNTIF(F729:L729,"&gt;0")</f>
        <v>2</v>
      </c>
      <c r="F729" s="32">
        <f>IF(ISERROR(VLOOKUP($B729&amp;$N729,'1 этап'!$A$13:$I$512,8,FALSE)),0,VLOOKUP($B729&amp;$N729,'1 этап'!$A$13:$I$512,8,FALSE))</f>
        <v>0</v>
      </c>
      <c r="G729" s="32">
        <f>IF(ISERROR(VLOOKUP($B729&amp;$N729,'2 этап'!$A$13:$I$512,8,FALSE)),0,VLOOKUP($B729&amp;$N729,'2 этап'!$A$13:$I$512,8,FALSE))</f>
        <v>186.9</v>
      </c>
      <c r="H729" s="32">
        <f>IF(ISERROR(VLOOKUP($B729&amp;$N729,'3 этап'!$A$13:$I$512,8,FALSE)),0,VLOOKUP($B729&amp;$N729,'3 этап'!$A$13:$I$512,8,FALSE))</f>
        <v>0</v>
      </c>
      <c r="I729" s="32">
        <f>IF(ISERROR(VLOOKUP($B729&amp;$N729,'4 этап'!$A$13:$I$512,8,FALSE)),0,VLOOKUP($B729&amp;$N729,'4 этап'!$A$13:$I$512,8,FALSE))</f>
        <v>0</v>
      </c>
      <c r="J729" s="32">
        <f>IF(ISERROR(VLOOKUP($B729&amp;$N729,'5 этап'!$A$13:$I$512,8,FALSE)),0,VLOOKUP($B729&amp;$N729,'5 этап'!$A$13:$I$512,8,FALSE))</f>
        <v>177.5</v>
      </c>
      <c r="K729" s="32">
        <f>IF(ISERROR(VLOOKUP($B729&amp;$N729,'6 этап'!$A$13:$I$512,8,FALSE)),0,VLOOKUP($B729&amp;$N729,'6 этап'!$A$13:$I$512,8,FALSE))</f>
        <v>0</v>
      </c>
      <c r="L729" s="32">
        <f>IF(ISERROR(VLOOKUP($B729&amp;$N729,'7 этап'!$A$13:$I$466,8,FALSE)),0,VLOOKUP($B729&amp;$N729,'7 этап'!$A$13:$I$466,8,FALSE))</f>
        <v>0</v>
      </c>
      <c r="M729" s="12">
        <f>LARGE(F729:K729,1)+LARGE(F729:K729,2)+LARGE(F729:K729,3)+LARGE(F729:K729,4)+L729</f>
        <v>364.4</v>
      </c>
      <c r="N729" s="14" t="s">
        <v>974</v>
      </c>
    </row>
    <row r="730" spans="1:14" x14ac:dyDescent="0.3">
      <c r="A730" s="35">
        <v>23</v>
      </c>
      <c r="B730" s="4" t="s">
        <v>605</v>
      </c>
      <c r="C730" s="4" t="s">
        <v>98</v>
      </c>
      <c r="D730" s="4">
        <v>2005</v>
      </c>
      <c r="E730" s="8">
        <f>COUNTIF(F730:L730,"&gt;0")</f>
        <v>3</v>
      </c>
      <c r="F730" s="32">
        <f>IF(ISERROR(VLOOKUP($B730&amp;$N730,'1 этап'!$A$13:$I$512,8,FALSE)),0,VLOOKUP($B730&amp;$N730,'1 этап'!$A$13:$I$512,8,FALSE))</f>
        <v>173.9</v>
      </c>
      <c r="G730" s="32">
        <f>IF(ISERROR(VLOOKUP($B730&amp;$N730,'2 этап'!$A$13:$I$512,8,FALSE)),0,VLOOKUP($B730&amp;$N730,'2 этап'!$A$13:$I$512,8,FALSE))</f>
        <v>0</v>
      </c>
      <c r="H730" s="32">
        <f>IF(ISERROR(VLOOKUP($B730&amp;$N730,'3 этап'!$A$13:$I$512,8,FALSE)),0,VLOOKUP($B730&amp;$N730,'3 этап'!$A$13:$I$512,8,FALSE))</f>
        <v>0</v>
      </c>
      <c r="I730" s="32">
        <f>IF(ISERROR(VLOOKUP($B730&amp;$N730,'4 этап'!$A$13:$I$512,8,FALSE)),0,VLOOKUP($B730&amp;$N730,'4 этап'!$A$13:$I$512,8,FALSE))</f>
        <v>0</v>
      </c>
      <c r="J730" s="32">
        <f>IF(ISERROR(VLOOKUP($B730&amp;$N730,'5 этап'!$A$13:$I$512,8,FALSE)),0,VLOOKUP($B730&amp;$N730,'5 этап'!$A$13:$I$512,8,FALSE))</f>
        <v>180.4</v>
      </c>
      <c r="K730" s="32">
        <f>IF(ISERROR(VLOOKUP($B730&amp;$N730,'6 этап'!$A$13:$I$512,8,FALSE)),0,VLOOKUP($B730&amp;$N730,'6 этап'!$A$13:$I$512,8,FALSE))</f>
        <v>0.01</v>
      </c>
      <c r="L730" s="32">
        <f>IF(ISERROR(VLOOKUP($B730&amp;$N730,'7 этап'!$A$13:$I$466,8,FALSE)),0,VLOOKUP($B730&amp;$N730,'7 этап'!$A$13:$I$466,8,FALSE))</f>
        <v>0</v>
      </c>
      <c r="M730" s="12">
        <f>LARGE(F730:K730,1)+LARGE(F730:K730,2)+LARGE(F730:K730,3)+LARGE(F730:K730,4)+L730</f>
        <v>354.31</v>
      </c>
      <c r="N730" s="14" t="s">
        <v>974</v>
      </c>
    </row>
    <row r="731" spans="1:14" x14ac:dyDescent="0.3">
      <c r="A731" s="35">
        <v>24</v>
      </c>
      <c r="B731" s="4" t="s">
        <v>600</v>
      </c>
      <c r="C731" s="4" t="s">
        <v>98</v>
      </c>
      <c r="D731" s="4">
        <v>2005</v>
      </c>
      <c r="E731" s="8">
        <f>COUNTIF(F731:L731,"&gt;0")</f>
        <v>2</v>
      </c>
      <c r="F731" s="32">
        <f>IF(ISERROR(VLOOKUP($B731&amp;$N731,'1 этап'!$A$13:$I$512,8,FALSE)),0,VLOOKUP($B731&amp;$N731,'1 этап'!$A$13:$I$512,8,FALSE))</f>
        <v>191.8</v>
      </c>
      <c r="G731" s="32">
        <f>IF(ISERROR(VLOOKUP($B731&amp;$N731,'2 этап'!$A$13:$I$512,8,FALSE)),0,VLOOKUP($B731&amp;$N731,'2 этап'!$A$13:$I$512,8,FALSE))</f>
        <v>0</v>
      </c>
      <c r="H731" s="32">
        <f>IF(ISERROR(VLOOKUP($B731&amp;$N731,'3 этап'!$A$13:$I$512,8,FALSE)),0,VLOOKUP($B731&amp;$N731,'3 этап'!$A$13:$I$512,8,FALSE))</f>
        <v>0</v>
      </c>
      <c r="I731" s="32">
        <f>IF(ISERROR(VLOOKUP($B731&amp;$N731,'4 этап'!$A$13:$I$512,8,FALSE)),0,VLOOKUP($B731&amp;$N731,'4 этап'!$A$13:$I$512,8,FALSE))</f>
        <v>158.30000000000001</v>
      </c>
      <c r="J731" s="32">
        <f>IF(ISERROR(VLOOKUP($B731&amp;$N731,'5 этап'!$A$13:$I$512,8,FALSE)),0,VLOOKUP($B731&amp;$N731,'5 этап'!$A$13:$I$512,8,FALSE))</f>
        <v>0</v>
      </c>
      <c r="K731" s="32">
        <f>IF(ISERROR(VLOOKUP($B731&amp;$N731,'6 этап'!$A$13:$I$512,8,FALSE)),0,VLOOKUP($B731&amp;$N731,'6 этап'!$A$13:$I$512,8,FALSE))</f>
        <v>0</v>
      </c>
      <c r="L731" s="32">
        <f>IF(ISERROR(VLOOKUP($B731&amp;$N731,'7 этап'!$A$13:$I$466,8,FALSE)),0,VLOOKUP($B731&amp;$N731,'7 этап'!$A$13:$I$466,8,FALSE))</f>
        <v>0</v>
      </c>
      <c r="M731" s="12">
        <f>LARGE(F731:K731,1)+LARGE(F731:K731,2)+LARGE(F731:K731,3)+LARGE(F731:K731,4)+L731</f>
        <v>350.1</v>
      </c>
      <c r="N731" s="14" t="s">
        <v>974</v>
      </c>
    </row>
    <row r="732" spans="1:14" x14ac:dyDescent="0.3">
      <c r="A732" s="35">
        <v>25</v>
      </c>
      <c r="B732" s="4" t="s">
        <v>609</v>
      </c>
      <c r="C732" s="4" t="s">
        <v>143</v>
      </c>
      <c r="D732" s="4">
        <v>2005</v>
      </c>
      <c r="E732" s="8">
        <f>COUNTIF(F732:L732,"&gt;0")</f>
        <v>2</v>
      </c>
      <c r="F732" s="32">
        <f>IF(ISERROR(VLOOKUP($B732&amp;$N732,'1 этап'!$A$13:$I$512,8,FALSE)),0,VLOOKUP($B732&amp;$N732,'1 этап'!$A$13:$I$512,8,FALSE))</f>
        <v>150.80000000000001</v>
      </c>
      <c r="G732" s="32">
        <f>IF(ISERROR(VLOOKUP($B732&amp;$N732,'2 этап'!$A$13:$I$512,8,FALSE)),0,VLOOKUP($B732&amp;$N732,'2 этап'!$A$13:$I$512,8,FALSE))</f>
        <v>0</v>
      </c>
      <c r="H732" s="32">
        <f>IF(ISERROR(VLOOKUP($B732&amp;$N732,'3 этап'!$A$13:$I$512,8,FALSE)),0,VLOOKUP($B732&amp;$N732,'3 этап'!$A$13:$I$512,8,FALSE))</f>
        <v>0</v>
      </c>
      <c r="I732" s="32">
        <f>IF(ISERROR(VLOOKUP($B732&amp;$N732,'4 этап'!$A$13:$I$512,8,FALSE)),0,VLOOKUP($B732&amp;$N732,'4 этап'!$A$13:$I$512,8,FALSE))</f>
        <v>106.9</v>
      </c>
      <c r="J732" s="32">
        <f>IF(ISERROR(VLOOKUP($B732&amp;$N732,'5 этап'!$A$13:$I$512,8,FALSE)),0,VLOOKUP($B732&amp;$N732,'5 этап'!$A$13:$I$512,8,FALSE))</f>
        <v>0</v>
      </c>
      <c r="K732" s="32">
        <f>IF(ISERROR(VLOOKUP($B732&amp;$N732,'6 этап'!$A$13:$I$512,8,FALSE)),0,VLOOKUP($B732&amp;$N732,'6 этап'!$A$13:$I$512,8,FALSE))</f>
        <v>0</v>
      </c>
      <c r="L732" s="32">
        <f>IF(ISERROR(VLOOKUP($B732&amp;$N732,'7 этап'!$A$13:$I$466,8,FALSE)),0,VLOOKUP($B732&amp;$N732,'7 этап'!$A$13:$I$466,8,FALSE))</f>
        <v>0</v>
      </c>
      <c r="M732" s="12">
        <f>LARGE(F732:K732,1)+LARGE(F732:K732,2)+LARGE(F732:K732,3)+LARGE(F732:K732,4)+L732</f>
        <v>257.70000000000005</v>
      </c>
      <c r="N732" s="14" t="s">
        <v>974</v>
      </c>
    </row>
    <row r="733" spans="1:14" x14ac:dyDescent="0.3">
      <c r="A733" s="35">
        <v>26</v>
      </c>
      <c r="B733" s="4" t="s">
        <v>708</v>
      </c>
      <c r="C733" s="4" t="s">
        <v>112</v>
      </c>
      <c r="D733" s="4">
        <v>2004</v>
      </c>
      <c r="E733" s="8">
        <f>COUNTIF(F733:L733,"&gt;0")</f>
        <v>2</v>
      </c>
      <c r="F733" s="32">
        <f>IF(ISERROR(VLOOKUP($B733&amp;$N733,'1 этап'!$A$13:$I$512,8,FALSE)),0,VLOOKUP($B733&amp;$N733,'1 этап'!$A$13:$I$512,8,FALSE))</f>
        <v>0</v>
      </c>
      <c r="G733" s="32">
        <f>IF(ISERROR(VLOOKUP($B733&amp;$N733,'2 этап'!$A$13:$I$512,8,FALSE)),0,VLOOKUP($B733&amp;$N733,'2 этап'!$A$13:$I$512,8,FALSE))</f>
        <v>0</v>
      </c>
      <c r="H733" s="32">
        <f>IF(ISERROR(VLOOKUP($B733&amp;$N733,'3 этап'!$A$13:$I$512,8,FALSE)),0,VLOOKUP($B733&amp;$N733,'3 этап'!$A$13:$I$512,8,FALSE))</f>
        <v>145.1</v>
      </c>
      <c r="I733" s="32">
        <f>IF(ISERROR(VLOOKUP($B733&amp;$N733,'4 этап'!$A$13:$I$512,8,FALSE)),0,VLOOKUP($B733&amp;$N733,'4 этап'!$A$13:$I$512,8,FALSE))</f>
        <v>80.099999999999994</v>
      </c>
      <c r="J733" s="32">
        <f>IF(ISERROR(VLOOKUP($B733&amp;$N733,'5 этап'!$A$13:$I$512,8,FALSE)),0,VLOOKUP($B733&amp;$N733,'5 этап'!$A$13:$I$512,8,FALSE))</f>
        <v>0</v>
      </c>
      <c r="K733" s="32">
        <f>IF(ISERROR(VLOOKUP($B733&amp;$N733,'6 этап'!$A$13:$I$512,8,FALSE)),0,VLOOKUP($B733&amp;$N733,'6 этап'!$A$13:$I$512,8,FALSE))</f>
        <v>0</v>
      </c>
      <c r="L733" s="32">
        <f>IF(ISERROR(VLOOKUP($B733&amp;$N733,'7 этап'!$A$13:$I$466,8,FALSE)),0,VLOOKUP($B733&amp;$N733,'7 этап'!$A$13:$I$466,8,FALSE))</f>
        <v>0</v>
      </c>
      <c r="M733" s="12">
        <f>LARGE(F733:K733,1)+LARGE(F733:K733,2)+LARGE(F733:K733,3)+LARGE(F733:K733,4)+L733</f>
        <v>225.2</v>
      </c>
      <c r="N733" s="14" t="s">
        <v>974</v>
      </c>
    </row>
    <row r="734" spans="1:14" x14ac:dyDescent="0.3">
      <c r="A734" s="35">
        <v>27</v>
      </c>
      <c r="B734" s="4" t="s">
        <v>601</v>
      </c>
      <c r="C734" s="4" t="s">
        <v>98</v>
      </c>
      <c r="D734" s="4">
        <v>2004</v>
      </c>
      <c r="E734" s="8">
        <f>COUNTIF(F734:L734,"&gt;0")</f>
        <v>1</v>
      </c>
      <c r="F734" s="32">
        <f>IF(ISERROR(VLOOKUP($B734&amp;$N734,'1 этап'!$A$13:$I$512,8,FALSE)),0,VLOOKUP($B734&amp;$N734,'1 этап'!$A$13:$I$512,8,FALSE))</f>
        <v>191.5</v>
      </c>
      <c r="G734" s="32">
        <f>IF(ISERROR(VLOOKUP($B734&amp;$N734,'2 этап'!$A$13:$I$512,8,FALSE)),0,VLOOKUP($B734&amp;$N734,'2 этап'!$A$13:$I$512,8,FALSE))</f>
        <v>0</v>
      </c>
      <c r="H734" s="32">
        <f>IF(ISERROR(VLOOKUP($B734&amp;$N734,'3 этап'!$A$13:$I$512,8,FALSE)),0,VLOOKUP($B734&amp;$N734,'3 этап'!$A$13:$I$512,8,FALSE))</f>
        <v>0</v>
      </c>
      <c r="I734" s="32">
        <f>IF(ISERROR(VLOOKUP($B734&amp;$N734,'4 этап'!$A$13:$I$512,8,FALSE)),0,VLOOKUP($B734&amp;$N734,'4 этап'!$A$13:$I$512,8,FALSE))</f>
        <v>0</v>
      </c>
      <c r="J734" s="32">
        <f>IF(ISERROR(VLOOKUP($B734&amp;$N734,'5 этап'!$A$13:$I$512,8,FALSE)),0,VLOOKUP($B734&amp;$N734,'5 этап'!$A$13:$I$512,8,FALSE))</f>
        <v>0</v>
      </c>
      <c r="K734" s="32">
        <f>IF(ISERROR(VLOOKUP($B734&amp;$N734,'6 этап'!$A$13:$I$512,8,FALSE)),0,VLOOKUP($B734&amp;$N734,'6 этап'!$A$13:$I$512,8,FALSE))</f>
        <v>0</v>
      </c>
      <c r="L734" s="32">
        <f>IF(ISERROR(VLOOKUP($B734&amp;$N734,'7 этап'!$A$13:$I$466,8,FALSE)),0,VLOOKUP($B734&amp;$N734,'7 этап'!$A$13:$I$466,8,FALSE))</f>
        <v>0</v>
      </c>
      <c r="M734" s="12">
        <f>LARGE(F734:K734,1)+LARGE(F734:K734,2)+LARGE(F734:K734,3)+LARGE(F734:K734,4)+L734</f>
        <v>191.5</v>
      </c>
      <c r="N734" s="14" t="s">
        <v>974</v>
      </c>
    </row>
    <row r="735" spans="1:14" x14ac:dyDescent="0.3">
      <c r="A735" s="35">
        <v>28</v>
      </c>
      <c r="B735" s="4" t="s">
        <v>360</v>
      </c>
      <c r="C735" s="4" t="s">
        <v>112</v>
      </c>
      <c r="D735" s="4">
        <v>2004</v>
      </c>
      <c r="E735" s="8">
        <f>COUNTIF(F735:L735,"&gt;0")</f>
        <v>1</v>
      </c>
      <c r="F735" s="32">
        <f>IF(ISERROR(VLOOKUP($B735&amp;$N735,'1 этап'!$A$13:$I$512,8,FALSE)),0,VLOOKUP($B735&amp;$N735,'1 этап'!$A$13:$I$512,8,FALSE))</f>
        <v>0</v>
      </c>
      <c r="G735" s="32">
        <f>IF(ISERROR(VLOOKUP($B735&amp;$N735,'2 этап'!$A$13:$I$512,8,FALSE)),0,VLOOKUP($B735&amp;$N735,'2 этап'!$A$13:$I$512,8,FALSE))</f>
        <v>188.2</v>
      </c>
      <c r="H735" s="32">
        <f>IF(ISERROR(VLOOKUP($B735&amp;$N735,'3 этап'!$A$13:$I$512,8,FALSE)),0,VLOOKUP($B735&amp;$N735,'3 этап'!$A$13:$I$512,8,FALSE))</f>
        <v>0</v>
      </c>
      <c r="I735" s="32">
        <f>IF(ISERROR(VLOOKUP($B735&amp;$N735,'4 этап'!$A$13:$I$512,8,FALSE)),0,VLOOKUP($B735&amp;$N735,'4 этап'!$A$13:$I$512,8,FALSE))</f>
        <v>0</v>
      </c>
      <c r="J735" s="32">
        <f>IF(ISERROR(VLOOKUP($B735&amp;$N735,'5 этап'!$A$13:$I$512,8,FALSE)),0,VLOOKUP($B735&amp;$N735,'5 этап'!$A$13:$I$512,8,FALSE))</f>
        <v>0</v>
      </c>
      <c r="K735" s="32">
        <f>IF(ISERROR(VLOOKUP($B735&amp;$N735,'6 этап'!$A$13:$I$512,8,FALSE)),0,VLOOKUP($B735&amp;$N735,'6 этап'!$A$13:$I$512,8,FALSE))</f>
        <v>0</v>
      </c>
      <c r="L735" s="32">
        <f>IF(ISERROR(VLOOKUP($B735&amp;$N735,'7 этап'!$A$13:$I$466,8,FALSE)),0,VLOOKUP($B735&amp;$N735,'7 этап'!$A$13:$I$466,8,FALSE))</f>
        <v>0</v>
      </c>
      <c r="M735" s="12">
        <f>LARGE(F735:K735,1)+LARGE(F735:K735,2)+LARGE(F735:K735,3)+LARGE(F735:K735,4)+L735</f>
        <v>188.2</v>
      </c>
      <c r="N735" s="14" t="s">
        <v>974</v>
      </c>
    </row>
    <row r="736" spans="1:14" x14ac:dyDescent="0.3">
      <c r="A736" s="35">
        <v>29</v>
      </c>
      <c r="B736" s="4" t="s">
        <v>602</v>
      </c>
      <c r="C736" s="4" t="s">
        <v>61</v>
      </c>
      <c r="D736" s="4">
        <v>2004</v>
      </c>
      <c r="E736" s="8">
        <f>COUNTIF(F736:L736,"&gt;0")</f>
        <v>1</v>
      </c>
      <c r="F736" s="32">
        <f>IF(ISERROR(VLOOKUP($B736&amp;$N736,'1 этап'!$A$13:$I$512,8,FALSE)),0,VLOOKUP($B736&amp;$N736,'1 этап'!$A$13:$I$512,8,FALSE))</f>
        <v>185.9</v>
      </c>
      <c r="G736" s="32">
        <f>IF(ISERROR(VLOOKUP($B736&amp;$N736,'2 этап'!$A$13:$I$512,8,FALSE)),0,VLOOKUP($B736&amp;$N736,'2 этап'!$A$13:$I$512,8,FALSE))</f>
        <v>0</v>
      </c>
      <c r="H736" s="32">
        <f>IF(ISERROR(VLOOKUP($B736&amp;$N736,'3 этап'!$A$13:$I$512,8,FALSE)),0,VLOOKUP($B736&amp;$N736,'3 этап'!$A$13:$I$512,8,FALSE))</f>
        <v>0</v>
      </c>
      <c r="I736" s="32">
        <f>IF(ISERROR(VLOOKUP($B736&amp;$N736,'4 этап'!$A$13:$I$512,8,FALSE)),0,VLOOKUP($B736&amp;$N736,'4 этап'!$A$13:$I$512,8,FALSE))</f>
        <v>0</v>
      </c>
      <c r="J736" s="32">
        <f>IF(ISERROR(VLOOKUP($B736&amp;$N736,'5 этап'!$A$13:$I$512,8,FALSE)),0,VLOOKUP($B736&amp;$N736,'5 этап'!$A$13:$I$512,8,FALSE))</f>
        <v>0</v>
      </c>
      <c r="K736" s="32">
        <f>IF(ISERROR(VLOOKUP($B736&amp;$N736,'6 этап'!$A$13:$I$512,8,FALSE)),0,VLOOKUP($B736&amp;$N736,'6 этап'!$A$13:$I$512,8,FALSE))</f>
        <v>0</v>
      </c>
      <c r="L736" s="32">
        <f>IF(ISERROR(VLOOKUP($B736&amp;$N736,'7 этап'!$A$13:$I$466,8,FALSE)),0,VLOOKUP($B736&amp;$N736,'7 этап'!$A$13:$I$466,8,FALSE))</f>
        <v>0</v>
      </c>
      <c r="M736" s="12">
        <f>LARGE(F736:K736,1)+LARGE(F736:K736,2)+LARGE(F736:K736,3)+LARGE(F736:K736,4)+L736</f>
        <v>185.9</v>
      </c>
      <c r="N736" s="14" t="s">
        <v>974</v>
      </c>
    </row>
    <row r="737" spans="1:14" x14ac:dyDescent="0.3">
      <c r="A737" s="35">
        <v>30</v>
      </c>
      <c r="B737" s="4" t="s">
        <v>946</v>
      </c>
      <c r="C737" s="4" t="s">
        <v>35</v>
      </c>
      <c r="D737" s="4">
        <v>2005</v>
      </c>
      <c r="E737" s="8">
        <f>COUNTIF(F737:L737,"&gt;0")</f>
        <v>1</v>
      </c>
      <c r="F737" s="32">
        <f>IF(ISERROR(VLOOKUP($B737&amp;$N737,'1 этап'!$A$13:$I$512,8,FALSE)),0,VLOOKUP($B737&amp;$N737,'1 этап'!$A$13:$I$512,8,FALSE))</f>
        <v>0</v>
      </c>
      <c r="G737" s="32">
        <f>IF(ISERROR(VLOOKUP($B737&amp;$N737,'2 этап'!$A$13:$I$512,8,FALSE)),0,VLOOKUP($B737&amp;$N737,'2 этап'!$A$13:$I$512,8,FALSE))</f>
        <v>0</v>
      </c>
      <c r="H737" s="32">
        <f>IF(ISERROR(VLOOKUP($B737&amp;$N737,'3 этап'!$A$13:$I$512,8,FALSE)),0,VLOOKUP($B737&amp;$N737,'3 этап'!$A$13:$I$512,8,FALSE))</f>
        <v>0</v>
      </c>
      <c r="I737" s="32">
        <f>IF(ISERROR(VLOOKUP($B737&amp;$N737,'4 этап'!$A$13:$I$512,8,FALSE)),0,VLOOKUP($B737&amp;$N737,'4 этап'!$A$13:$I$512,8,FALSE))</f>
        <v>0</v>
      </c>
      <c r="J737" s="32">
        <f>IF(ISERROR(VLOOKUP($B737&amp;$N737,'5 этап'!$A$13:$I$512,8,FALSE)),0,VLOOKUP($B737&amp;$N737,'5 этап'!$A$13:$I$512,8,FALSE))</f>
        <v>0</v>
      </c>
      <c r="K737" s="32">
        <f>IF(ISERROR(VLOOKUP($B737&amp;$N737,'6 этап'!$A$13:$I$512,8,FALSE)),0,VLOOKUP($B737&amp;$N737,'6 этап'!$A$13:$I$512,8,FALSE))</f>
        <v>171</v>
      </c>
      <c r="L737" s="32">
        <f>IF(ISERROR(VLOOKUP($B737&amp;$N737,'7 этап'!$A$13:$I$466,8,FALSE)),0,VLOOKUP($B737&amp;$N737,'7 этап'!$A$13:$I$466,8,FALSE))</f>
        <v>0</v>
      </c>
      <c r="M737" s="12">
        <f>LARGE(F737:K737,1)+LARGE(F737:K737,2)+LARGE(F737:K737,3)+LARGE(F737:K737,4)+L737</f>
        <v>171</v>
      </c>
      <c r="N737" s="14" t="s">
        <v>974</v>
      </c>
    </row>
    <row r="738" spans="1:14" x14ac:dyDescent="0.3">
      <c r="A738" s="35">
        <v>31</v>
      </c>
      <c r="B738" s="4" t="s">
        <v>947</v>
      </c>
      <c r="C738" s="4" t="s">
        <v>98</v>
      </c>
      <c r="D738" s="4">
        <v>2004</v>
      </c>
      <c r="E738" s="8">
        <f>COUNTIF(F738:L738,"&gt;0")</f>
        <v>1</v>
      </c>
      <c r="F738" s="32">
        <f>IF(ISERROR(VLOOKUP($B738&amp;$N738,'1 этап'!$A$13:$I$512,8,FALSE)),0,VLOOKUP($B738&amp;$N738,'1 этап'!$A$13:$I$512,8,FALSE))</f>
        <v>0</v>
      </c>
      <c r="G738" s="32">
        <f>IF(ISERROR(VLOOKUP($B738&amp;$N738,'2 этап'!$A$13:$I$512,8,FALSE)),0,VLOOKUP($B738&amp;$N738,'2 этап'!$A$13:$I$512,8,FALSE))</f>
        <v>0</v>
      </c>
      <c r="H738" s="32">
        <f>IF(ISERROR(VLOOKUP($B738&amp;$N738,'3 этап'!$A$13:$I$512,8,FALSE)),0,VLOOKUP($B738&amp;$N738,'3 этап'!$A$13:$I$512,8,FALSE))</f>
        <v>0</v>
      </c>
      <c r="I738" s="32">
        <f>IF(ISERROR(VLOOKUP($B738&amp;$N738,'4 этап'!$A$13:$I$512,8,FALSE)),0,VLOOKUP($B738&amp;$N738,'4 этап'!$A$13:$I$512,8,FALSE))</f>
        <v>0</v>
      </c>
      <c r="J738" s="32">
        <f>IF(ISERROR(VLOOKUP($B738&amp;$N738,'5 этап'!$A$13:$I$512,8,FALSE)),0,VLOOKUP($B738&amp;$N738,'5 этап'!$A$13:$I$512,8,FALSE))</f>
        <v>0</v>
      </c>
      <c r="K738" s="32">
        <f>IF(ISERROR(VLOOKUP($B738&amp;$N738,'6 этап'!$A$13:$I$512,8,FALSE)),0,VLOOKUP($B738&amp;$N738,'6 этап'!$A$13:$I$512,8,FALSE))</f>
        <v>161.30000000000001</v>
      </c>
      <c r="L738" s="32">
        <f>IF(ISERROR(VLOOKUP($B738&amp;$N738,'7 этап'!$A$13:$I$466,8,FALSE)),0,VLOOKUP($B738&amp;$N738,'7 этап'!$A$13:$I$466,8,FALSE))</f>
        <v>0</v>
      </c>
      <c r="M738" s="12">
        <f>LARGE(F738:K738,1)+LARGE(F738:K738,2)+LARGE(F738:K738,3)+LARGE(F738:K738,4)+L738</f>
        <v>161.30000000000001</v>
      </c>
      <c r="N738" s="14" t="s">
        <v>974</v>
      </c>
    </row>
    <row r="739" spans="1:14" x14ac:dyDescent="0.3">
      <c r="A739" s="35">
        <v>32</v>
      </c>
      <c r="B739" s="4" t="s">
        <v>706</v>
      </c>
      <c r="C739" s="4" t="s">
        <v>44</v>
      </c>
      <c r="D739" s="4">
        <v>2005</v>
      </c>
      <c r="E739" s="8">
        <f>COUNTIF(F739:L739,"&gt;0")</f>
        <v>1</v>
      </c>
      <c r="F739" s="32">
        <f>IF(ISERROR(VLOOKUP($B739&amp;$N739,'1 этап'!$A$13:$I$512,8,FALSE)),0,VLOOKUP($B739&amp;$N739,'1 этап'!$A$13:$I$512,8,FALSE))</f>
        <v>0</v>
      </c>
      <c r="G739" s="32">
        <f>IF(ISERROR(VLOOKUP($B739&amp;$N739,'2 этап'!$A$13:$I$512,8,FALSE)),0,VLOOKUP($B739&amp;$N739,'2 этап'!$A$13:$I$512,8,FALSE))</f>
        <v>0</v>
      </c>
      <c r="H739" s="32">
        <f>IF(ISERROR(VLOOKUP($B739&amp;$N739,'3 этап'!$A$13:$I$512,8,FALSE)),0,VLOOKUP($B739&amp;$N739,'3 этап'!$A$13:$I$512,8,FALSE))</f>
        <v>146.5</v>
      </c>
      <c r="I739" s="32">
        <f>IF(ISERROR(VLOOKUP($B739&amp;$N739,'4 этап'!$A$13:$I$512,8,FALSE)),0,VLOOKUP($B739&amp;$N739,'4 этап'!$A$13:$I$512,8,FALSE))</f>
        <v>0</v>
      </c>
      <c r="J739" s="32">
        <f>IF(ISERROR(VLOOKUP($B739&amp;$N739,'5 этап'!$A$13:$I$512,8,FALSE)),0,VLOOKUP($B739&amp;$N739,'5 этап'!$A$13:$I$512,8,FALSE))</f>
        <v>0</v>
      </c>
      <c r="K739" s="32">
        <f>IF(ISERROR(VLOOKUP($B739&amp;$N739,'6 этап'!$A$13:$I$512,8,FALSE)),0,VLOOKUP($B739&amp;$N739,'6 этап'!$A$13:$I$512,8,FALSE))</f>
        <v>0</v>
      </c>
      <c r="L739" s="32">
        <f>IF(ISERROR(VLOOKUP($B739&amp;$N739,'7 этап'!$A$13:$I$466,8,FALSE)),0,VLOOKUP($B739&amp;$N739,'7 этап'!$A$13:$I$466,8,FALSE))</f>
        <v>0</v>
      </c>
      <c r="M739" s="12">
        <f>LARGE(F739:K739,1)+LARGE(F739:K739,2)+LARGE(F739:K739,3)+LARGE(F739:K739,4)+L739</f>
        <v>146.5</v>
      </c>
      <c r="N739" s="14" t="s">
        <v>974</v>
      </c>
    </row>
    <row r="740" spans="1:14" x14ac:dyDescent="0.3">
      <c r="A740" s="35">
        <v>33</v>
      </c>
      <c r="B740" s="4" t="s">
        <v>948</v>
      </c>
      <c r="C740" s="4" t="s">
        <v>784</v>
      </c>
      <c r="D740" s="4">
        <v>2005</v>
      </c>
      <c r="E740" s="8">
        <f>COUNTIF(F740:L740,"&gt;0")</f>
        <v>1</v>
      </c>
      <c r="F740" s="32">
        <f>IF(ISERROR(VLOOKUP($B740&amp;$N740,'1 этап'!$A$13:$I$512,8,FALSE)),0,VLOOKUP($B740&amp;$N740,'1 этап'!$A$13:$I$512,8,FALSE))</f>
        <v>0</v>
      </c>
      <c r="G740" s="32">
        <f>IF(ISERROR(VLOOKUP($B740&amp;$N740,'2 этап'!$A$13:$I$512,8,FALSE)),0,VLOOKUP($B740&amp;$N740,'2 этап'!$A$13:$I$512,8,FALSE))</f>
        <v>0</v>
      </c>
      <c r="H740" s="32">
        <f>IF(ISERROR(VLOOKUP($B740&amp;$N740,'3 этап'!$A$13:$I$512,8,FALSE)),0,VLOOKUP($B740&amp;$N740,'3 этап'!$A$13:$I$512,8,FALSE))</f>
        <v>0</v>
      </c>
      <c r="I740" s="32">
        <f>IF(ISERROR(VLOOKUP($B740&amp;$N740,'4 этап'!$A$13:$I$512,8,FALSE)),0,VLOOKUP($B740&amp;$N740,'4 этап'!$A$13:$I$512,8,FALSE))</f>
        <v>0</v>
      </c>
      <c r="J740" s="32">
        <f>IF(ISERROR(VLOOKUP($B740&amp;$N740,'5 этап'!$A$13:$I$512,8,FALSE)),0,VLOOKUP($B740&amp;$N740,'5 этап'!$A$13:$I$512,8,FALSE))</f>
        <v>0</v>
      </c>
      <c r="K740" s="32">
        <f>IF(ISERROR(VLOOKUP($B740&amp;$N740,'6 этап'!$A$13:$I$512,8,FALSE)),0,VLOOKUP($B740&amp;$N740,'6 этап'!$A$13:$I$512,8,FALSE))</f>
        <v>135.80000000000001</v>
      </c>
      <c r="L740" s="32">
        <f>IF(ISERROR(VLOOKUP($B740&amp;$N740,'7 этап'!$A$13:$I$466,8,FALSE)),0,VLOOKUP($B740&amp;$N740,'7 этап'!$A$13:$I$466,8,FALSE))</f>
        <v>0</v>
      </c>
      <c r="M740" s="12">
        <f>LARGE(F740:K740,1)+LARGE(F740:K740,2)+LARGE(F740:K740,3)+LARGE(F740:K740,4)+L740</f>
        <v>135.80000000000001</v>
      </c>
      <c r="N740" s="14" t="s">
        <v>974</v>
      </c>
    </row>
    <row r="741" spans="1:14" x14ac:dyDescent="0.3">
      <c r="A741" s="35">
        <v>34</v>
      </c>
      <c r="B741" s="4" t="s">
        <v>611</v>
      </c>
      <c r="C741" s="4" t="s">
        <v>44</v>
      </c>
      <c r="D741" s="4">
        <v>2005</v>
      </c>
      <c r="E741" s="8">
        <f>COUNTIF(F741:L741,"&gt;0")</f>
        <v>1</v>
      </c>
      <c r="F741" s="32">
        <f>IF(ISERROR(VLOOKUP($B741&amp;$N741,'1 этап'!$A$13:$I$512,8,FALSE)),0,VLOOKUP($B741&amp;$N741,'1 этап'!$A$13:$I$512,8,FALSE))</f>
        <v>134.19999999999999</v>
      </c>
      <c r="G741" s="32">
        <f>IF(ISERROR(VLOOKUP($B741&amp;$N741,'2 этап'!$A$13:$I$512,8,FALSE)),0,VLOOKUP($B741&amp;$N741,'2 этап'!$A$13:$I$512,8,FALSE))</f>
        <v>0</v>
      </c>
      <c r="H741" s="32">
        <f>IF(ISERROR(VLOOKUP($B741&amp;$N741,'3 этап'!$A$13:$I$512,8,FALSE)),0,VLOOKUP($B741&amp;$N741,'3 этап'!$A$13:$I$512,8,FALSE))</f>
        <v>0</v>
      </c>
      <c r="I741" s="32">
        <f>IF(ISERROR(VLOOKUP($B741&amp;$N741,'4 этап'!$A$13:$I$512,8,FALSE)),0,VLOOKUP($B741&amp;$N741,'4 этап'!$A$13:$I$512,8,FALSE))</f>
        <v>0</v>
      </c>
      <c r="J741" s="32">
        <f>IF(ISERROR(VLOOKUP($B741&amp;$N741,'5 этап'!$A$13:$I$512,8,FALSE)),0,VLOOKUP($B741&amp;$N741,'5 этап'!$A$13:$I$512,8,FALSE))</f>
        <v>0</v>
      </c>
      <c r="K741" s="32">
        <f>IF(ISERROR(VLOOKUP($B741&amp;$N741,'6 этап'!$A$13:$I$512,8,FALSE)),0,VLOOKUP($B741&amp;$N741,'6 этап'!$A$13:$I$512,8,FALSE))</f>
        <v>0</v>
      </c>
      <c r="L741" s="32">
        <f>IF(ISERROR(VLOOKUP($B741&amp;$N741,'7 этап'!$A$13:$I$466,8,FALSE)),0,VLOOKUP($B741&amp;$N741,'7 этап'!$A$13:$I$466,8,FALSE))</f>
        <v>0</v>
      </c>
      <c r="M741" s="12">
        <f>LARGE(F741:K741,1)+LARGE(F741:K741,2)+LARGE(F741:K741,3)+LARGE(F741:K741,4)+L741</f>
        <v>134.19999999999999</v>
      </c>
      <c r="N741" s="14" t="s">
        <v>974</v>
      </c>
    </row>
    <row r="742" spans="1:14" x14ac:dyDescent="0.3">
      <c r="A742" s="35">
        <v>35</v>
      </c>
      <c r="B742" s="4" t="s">
        <v>709</v>
      </c>
      <c r="C742" s="4" t="s">
        <v>35</v>
      </c>
      <c r="D742" s="4">
        <v>2005</v>
      </c>
      <c r="E742" s="8">
        <f>COUNTIF(F742:L742,"&gt;0")</f>
        <v>2</v>
      </c>
      <c r="F742" s="32">
        <f>IF(ISERROR(VLOOKUP($B742&amp;$N742,'1 этап'!$A$13:$I$512,8,FALSE)),0,VLOOKUP($B742&amp;$N742,'1 этап'!$A$13:$I$512,8,FALSE))</f>
        <v>0</v>
      </c>
      <c r="G742" s="32">
        <f>IF(ISERROR(VLOOKUP($B742&amp;$N742,'2 этап'!$A$13:$I$512,8,FALSE)),0,VLOOKUP($B742&amp;$N742,'2 этап'!$A$13:$I$512,8,FALSE))</f>
        <v>0</v>
      </c>
      <c r="H742" s="32">
        <f>IF(ISERROR(VLOOKUP($B742&amp;$N742,'3 этап'!$A$13:$I$512,8,FALSE)),0,VLOOKUP($B742&amp;$N742,'3 этап'!$A$13:$I$512,8,FALSE))</f>
        <v>0.01</v>
      </c>
      <c r="I742" s="32">
        <f>IF(ISERROR(VLOOKUP($B742&amp;$N742,'4 этап'!$A$13:$I$512,8,FALSE)),0,VLOOKUP($B742&amp;$N742,'4 этап'!$A$13:$I$512,8,FALSE))</f>
        <v>103.4</v>
      </c>
      <c r="J742" s="32">
        <f>IF(ISERROR(VLOOKUP($B742&amp;$N742,'5 этап'!$A$13:$I$512,8,FALSE)),0,VLOOKUP($B742&amp;$N742,'5 этап'!$A$13:$I$512,8,FALSE))</f>
        <v>0</v>
      </c>
      <c r="K742" s="32">
        <f>IF(ISERROR(VLOOKUP($B742&amp;$N742,'6 этап'!$A$13:$I$512,8,FALSE)),0,VLOOKUP($B742&amp;$N742,'6 этап'!$A$13:$I$512,8,FALSE))</f>
        <v>0</v>
      </c>
      <c r="L742" s="32">
        <f>IF(ISERROR(VLOOKUP($B742&amp;$N742,'7 этап'!$A$13:$I$466,8,FALSE)),0,VLOOKUP($B742&amp;$N742,'7 этап'!$A$13:$I$466,8,FALSE))</f>
        <v>0</v>
      </c>
      <c r="M742" s="12">
        <f>LARGE(F742:K742,1)+LARGE(F742:K742,2)+LARGE(F742:K742,3)+LARGE(F742:K742,4)+L742</f>
        <v>103.41000000000001</v>
      </c>
      <c r="N742" s="14" t="s">
        <v>974</v>
      </c>
    </row>
    <row r="743" spans="1:14" x14ac:dyDescent="0.3">
      <c r="A743" s="35">
        <v>36</v>
      </c>
      <c r="B743" s="4" t="s">
        <v>612</v>
      </c>
      <c r="C743" s="4" t="s">
        <v>613</v>
      </c>
      <c r="D743" s="4">
        <v>2004</v>
      </c>
      <c r="E743" s="8">
        <f>COUNTIF(F743:L743,"&gt;0")</f>
        <v>1</v>
      </c>
      <c r="F743" s="32">
        <f>IF(ISERROR(VLOOKUP($B743&amp;$N743,'1 этап'!$A$13:$I$512,8,FALSE)),0,VLOOKUP($B743&amp;$N743,'1 этап'!$A$13:$I$512,8,FALSE))</f>
        <v>85.9</v>
      </c>
      <c r="G743" s="32">
        <f>IF(ISERROR(VLOOKUP($B743&amp;$N743,'2 этап'!$A$13:$I$512,8,FALSE)),0,VLOOKUP($B743&amp;$N743,'2 этап'!$A$13:$I$512,8,FALSE))</f>
        <v>0</v>
      </c>
      <c r="H743" s="32">
        <f>IF(ISERROR(VLOOKUP($B743&amp;$N743,'3 этап'!$A$13:$I$512,8,FALSE)),0,VLOOKUP($B743&amp;$N743,'3 этап'!$A$13:$I$512,8,FALSE))</f>
        <v>0</v>
      </c>
      <c r="I743" s="32">
        <f>IF(ISERROR(VLOOKUP($B743&amp;$N743,'4 этап'!$A$13:$I$512,8,FALSE)),0,VLOOKUP($B743&amp;$N743,'4 этап'!$A$13:$I$512,8,FALSE))</f>
        <v>0</v>
      </c>
      <c r="J743" s="32">
        <f>IF(ISERROR(VLOOKUP($B743&amp;$N743,'5 этап'!$A$13:$I$512,8,FALSE)),0,VLOOKUP($B743&amp;$N743,'5 этап'!$A$13:$I$512,8,FALSE))</f>
        <v>0</v>
      </c>
      <c r="K743" s="32">
        <f>IF(ISERROR(VLOOKUP($B743&amp;$N743,'6 этап'!$A$13:$I$512,8,FALSE)),0,VLOOKUP($B743&amp;$N743,'6 этап'!$A$13:$I$512,8,FALSE))</f>
        <v>0</v>
      </c>
      <c r="L743" s="32">
        <f>IF(ISERROR(VLOOKUP($B743&amp;$N743,'7 этап'!$A$13:$I$466,8,FALSE)),0,VLOOKUP($B743&amp;$N743,'7 этап'!$A$13:$I$466,8,FALSE))</f>
        <v>0</v>
      </c>
      <c r="M743" s="12">
        <f>LARGE(F743:K743,1)+LARGE(F743:K743,2)+LARGE(F743:K743,3)+LARGE(F743:K743,4)+L743</f>
        <v>85.9</v>
      </c>
      <c r="N743" s="14" t="s">
        <v>974</v>
      </c>
    </row>
    <row r="744" spans="1:14" x14ac:dyDescent="0.3">
      <c r="A744" s="35">
        <v>37</v>
      </c>
      <c r="B744" s="16" t="s">
        <v>614</v>
      </c>
      <c r="C744" s="16" t="s">
        <v>61</v>
      </c>
      <c r="D744" s="16">
        <v>2004</v>
      </c>
      <c r="E744" s="8">
        <f>COUNTIF(F744:L744,"&gt;0")</f>
        <v>1</v>
      </c>
      <c r="F744" s="32">
        <f>IF(ISERROR(VLOOKUP($B744&amp;$N744,'1 этап'!$A$13:$I$512,8,FALSE)),0,VLOOKUP($B744&amp;$N744,'1 этап'!$A$13:$I$512,8,FALSE))</f>
        <v>1</v>
      </c>
      <c r="G744" s="32">
        <f>IF(ISERROR(VLOOKUP($B744&amp;$N744,'2 этап'!$A$13:$I$512,8,FALSE)),0,VLOOKUP($B744&amp;$N744,'2 этап'!$A$13:$I$512,8,FALSE))</f>
        <v>0</v>
      </c>
      <c r="H744" s="32">
        <f>IF(ISERROR(VLOOKUP($B744&amp;$N744,'3 этап'!$A$13:$I$512,8,FALSE)),0,VLOOKUP($B744&amp;$N744,'3 этап'!$A$13:$I$512,8,FALSE))</f>
        <v>0</v>
      </c>
      <c r="I744" s="32">
        <f>IF(ISERROR(VLOOKUP($B744&amp;$N744,'4 этап'!$A$13:$I$512,8,FALSE)),0,VLOOKUP($B744&amp;$N744,'4 этап'!$A$13:$I$512,8,FALSE))</f>
        <v>0</v>
      </c>
      <c r="J744" s="32">
        <f>IF(ISERROR(VLOOKUP($B744&amp;$N744,'5 этап'!$A$13:$I$512,8,FALSE)),0,VLOOKUP($B744&amp;$N744,'5 этап'!$A$13:$I$512,8,FALSE))</f>
        <v>0</v>
      </c>
      <c r="K744" s="32">
        <f>IF(ISERROR(VLOOKUP($B744&amp;$N744,'6 этап'!$A$13:$I$512,8,FALSE)),0,VLOOKUP($B744&amp;$N744,'6 этап'!$A$13:$I$512,8,FALSE))</f>
        <v>0</v>
      </c>
      <c r="L744" s="32">
        <f>IF(ISERROR(VLOOKUP($B744&amp;$N744,'7 этап'!$A$13:$I$466,8,FALSE)),0,VLOOKUP($B744&amp;$N744,'7 этап'!$A$13:$I$466,8,FALSE))</f>
        <v>0</v>
      </c>
      <c r="M744" s="12">
        <f>LARGE(F744:K744,1)+LARGE(F744:K744,2)+LARGE(F744:K744,3)+LARGE(F744:K744,4)+L744</f>
        <v>1</v>
      </c>
      <c r="N744" s="14" t="s">
        <v>974</v>
      </c>
    </row>
    <row r="745" spans="1:14" x14ac:dyDescent="0.3">
      <c r="A745" s="35">
        <v>38</v>
      </c>
      <c r="B745" s="35" t="s">
        <v>615</v>
      </c>
      <c r="C745" s="35" t="s">
        <v>613</v>
      </c>
      <c r="D745" s="35">
        <v>2005</v>
      </c>
      <c r="E745" s="8">
        <f>COUNTIF(F745:L745,"&gt;0")</f>
        <v>1</v>
      </c>
      <c r="F745" s="32">
        <f>IF(ISERROR(VLOOKUP($B745&amp;$N745,'1 этап'!$A$13:$I$512,8,FALSE)),0,VLOOKUP($B745&amp;$N745,'1 этап'!$A$13:$I$512,8,FALSE))</f>
        <v>0.01</v>
      </c>
      <c r="G745" s="32">
        <f>IF(ISERROR(VLOOKUP($B745&amp;$N745,'2 этап'!$A$13:$I$512,8,FALSE)),0,VLOOKUP($B745&amp;$N745,'2 этап'!$A$13:$I$512,8,FALSE))</f>
        <v>0</v>
      </c>
      <c r="H745" s="32">
        <f>IF(ISERROR(VLOOKUP($B745&amp;$N745,'3 этап'!$A$13:$I$512,8,FALSE)),0,VLOOKUP($B745&amp;$N745,'3 этап'!$A$13:$I$512,8,FALSE))</f>
        <v>0</v>
      </c>
      <c r="I745" s="32">
        <f>IF(ISERROR(VLOOKUP($B745&amp;$N745,'4 этап'!$A$13:$I$512,8,FALSE)),0,VLOOKUP($B745&amp;$N745,'4 этап'!$A$13:$I$512,8,FALSE))</f>
        <v>0</v>
      </c>
      <c r="J745" s="32">
        <f>IF(ISERROR(VLOOKUP($B745&amp;$N745,'5 этап'!$A$13:$I$512,8,FALSE)),0,VLOOKUP($B745&amp;$N745,'5 этап'!$A$13:$I$512,8,FALSE))</f>
        <v>0</v>
      </c>
      <c r="K745" s="32">
        <f>IF(ISERROR(VLOOKUP($B745&amp;$N745,'6 этап'!$A$13:$I$512,8,FALSE)),0,VLOOKUP($B745&amp;$N745,'6 этап'!$A$13:$I$512,8,FALSE))</f>
        <v>0</v>
      </c>
      <c r="L745" s="32">
        <f>IF(ISERROR(VLOOKUP($B745&amp;$N745,'7 этап'!$A$13:$I$466,8,FALSE)),0,VLOOKUP($B745&amp;$N745,'7 этап'!$A$13:$I$466,8,FALSE))</f>
        <v>0</v>
      </c>
      <c r="M745" s="12">
        <f>LARGE(F745:K745,1)+LARGE(F745:K745,2)+LARGE(F745:K745,3)+LARGE(F745:K745,4)+L745</f>
        <v>0.01</v>
      </c>
      <c r="N745" s="14" t="s">
        <v>974</v>
      </c>
    </row>
    <row r="746" spans="1:14" ht="47.5" customHeight="1" x14ac:dyDescent="0.3">
      <c r="A746" s="9" t="s">
        <v>975</v>
      </c>
      <c r="B746" s="9"/>
      <c r="C746" s="9"/>
      <c r="D746" s="9"/>
      <c r="E746" s="15"/>
      <c r="F746" s="32">
        <f>IF(ISERROR(VLOOKUP($B746&amp;$N746,'1 этап'!$A$13:$I$512,8,FALSE)),0,VLOOKUP($B746&amp;$N746,'1 этап'!$A$13:$I$512,8,FALSE))</f>
        <v>0</v>
      </c>
      <c r="G746" s="32">
        <f>IF(ISERROR(VLOOKUP($B746&amp;$N746,'2 этап'!$A$13:$I$512,8,FALSE)),0,VLOOKUP($B746&amp;$N746,'2 этап'!$A$13:$I$512,8,FALSE))</f>
        <v>0</v>
      </c>
      <c r="H746" s="32">
        <f>IF(ISERROR(VLOOKUP($B746&amp;$N746,'3 этап'!$A$13:$I$512,8,FALSE)),0,VLOOKUP($B746&amp;$N746,'3 этап'!$A$13:$I$512,8,FALSE))</f>
        <v>0</v>
      </c>
      <c r="I746" s="32">
        <f>IF(ISERROR(VLOOKUP($B746&amp;$N746,'4 этап'!$A$13:$I$512,8,FALSE)),0,VLOOKUP($B746&amp;$N746,'4 этап'!$A$13:$I$512,8,FALSE))</f>
        <v>0</v>
      </c>
      <c r="J746" s="32">
        <f>IF(ISERROR(VLOOKUP($B746&amp;$N746,'5 этап'!$A$13:$I$512,8,FALSE)),0,VLOOKUP($B746&amp;$N746,'5 этап'!$A$13:$I$512,8,FALSE))</f>
        <v>0</v>
      </c>
      <c r="K746" s="32">
        <f>IF(ISERROR(VLOOKUP($B746&amp;$N746,'6 этап'!$A$13:$I$512,8,FALSE)),0,VLOOKUP($B746&amp;$N746,'6 этап'!$A$13:$I$512,8,FALSE))</f>
        <v>0</v>
      </c>
      <c r="L746" s="32">
        <f>IF(ISERROR(VLOOKUP($B746&amp;$N746,'7 этап'!$A$13:$I$466,8,FALSE)),0,VLOOKUP($B746&amp;$N746,'7 этап'!$A$13:$I$466,8,FALSE))</f>
        <v>0</v>
      </c>
      <c r="M746" s="25">
        <v>1001</v>
      </c>
      <c r="N746" s="25" t="s">
        <v>975</v>
      </c>
    </row>
    <row r="747" spans="1:14" x14ac:dyDescent="0.3">
      <c r="A747" s="4">
        <v>1</v>
      </c>
      <c r="B747" s="4" t="s">
        <v>369</v>
      </c>
      <c r="C747" s="4" t="s">
        <v>27</v>
      </c>
      <c r="D747" s="4">
        <v>1971</v>
      </c>
      <c r="E747" s="8">
        <f>COUNTIF(F747:L747,"&gt;0")</f>
        <v>6</v>
      </c>
      <c r="F747" s="32">
        <f>IF(ISERROR(VLOOKUP($B747&amp;$N747,'1 этап'!$A$13:$I$512,8,FALSE)),0,VLOOKUP($B747&amp;$N747,'1 этап'!$A$13:$I$512,8,FALSE))</f>
        <v>199.3</v>
      </c>
      <c r="G747" s="32">
        <f>IF(ISERROR(VLOOKUP($B747&amp;$N747,'2 этап'!$A$13:$I$512,8,FALSE)),0,VLOOKUP($B747&amp;$N747,'2 этап'!$A$13:$I$512,8,FALSE))</f>
        <v>200</v>
      </c>
      <c r="H747" s="32">
        <f>IF(ISERROR(VLOOKUP($B747&amp;$N747,'3 этап'!$A$13:$I$512,8,FALSE)),0,VLOOKUP($B747&amp;$N747,'3 этап'!$A$13:$I$512,8,FALSE))</f>
        <v>196.4</v>
      </c>
      <c r="I747" s="32">
        <f>IF(ISERROR(VLOOKUP($B747&amp;$N747,'4 этап'!$A$13:$I$512,8,FALSE)),0,VLOOKUP($B747&amp;$N747,'4 этап'!$A$13:$I$512,8,FALSE))</f>
        <v>200</v>
      </c>
      <c r="J747" s="32">
        <f>IF(ISERROR(VLOOKUP($B747&amp;$N747,'5 этап'!$A$13:$I$512,8,FALSE)),0,VLOOKUP($B747&amp;$N747,'5 этап'!$A$13:$I$512,8,FALSE))</f>
        <v>0</v>
      </c>
      <c r="K747" s="32">
        <f>IF(ISERROR(VLOOKUP($B747&amp;$N747,'6 этап'!$A$13:$I$512,8,FALSE)),0,VLOOKUP($B747&amp;$N747,'6 этап'!$A$13:$I$512,8,FALSE))</f>
        <v>192</v>
      </c>
      <c r="L747" s="32">
        <f>IF(ISERROR(VLOOKUP($B747&amp;$N747,'7 этап'!$A$13:$I$466,8,FALSE)),0,VLOOKUP($B747&amp;$N747,'7 этап'!$A$13:$I$466,8,FALSE))</f>
        <v>195.1</v>
      </c>
      <c r="M747" s="12">
        <f>LARGE(F747:K747,1)+LARGE(F747:K747,2)+LARGE(F747:K747,3)+LARGE(F747:K747,4)+L747</f>
        <v>990.8</v>
      </c>
      <c r="N747" s="14" t="s">
        <v>975</v>
      </c>
    </row>
    <row r="748" spans="1:14" x14ac:dyDescent="0.3">
      <c r="A748" s="4">
        <v>2</v>
      </c>
      <c r="B748" s="4" t="s">
        <v>371</v>
      </c>
      <c r="C748" s="4" t="s">
        <v>27</v>
      </c>
      <c r="D748" s="4">
        <v>1984</v>
      </c>
      <c r="E748" s="8">
        <f>COUNTIF(F748:L748,"&gt;0")</f>
        <v>6</v>
      </c>
      <c r="F748" s="32">
        <f>IF(ISERROR(VLOOKUP($B748&amp;$N748,'1 этап'!$A$13:$I$512,8,FALSE)),0,VLOOKUP($B748&amp;$N748,'1 этап'!$A$13:$I$512,8,FALSE))</f>
        <v>0</v>
      </c>
      <c r="G748" s="32">
        <f>IF(ISERROR(VLOOKUP($B748&amp;$N748,'2 этап'!$A$13:$I$512,8,FALSE)),0,VLOOKUP($B748&amp;$N748,'2 этап'!$A$13:$I$512,8,FALSE))</f>
        <v>195.6</v>
      </c>
      <c r="H748" s="32">
        <f>IF(ISERROR(VLOOKUP($B748&amp;$N748,'3 этап'!$A$13:$I$512,8,FALSE)),0,VLOOKUP($B748&amp;$N748,'3 этап'!$A$13:$I$512,8,FALSE))</f>
        <v>194.4</v>
      </c>
      <c r="I748" s="32">
        <f>IF(ISERROR(VLOOKUP($B748&amp;$N748,'4 этап'!$A$13:$I$512,8,FALSE)),0,VLOOKUP($B748&amp;$N748,'4 этап'!$A$13:$I$512,8,FALSE))</f>
        <v>194.5</v>
      </c>
      <c r="J748" s="32">
        <f>IF(ISERROR(VLOOKUP($B748&amp;$N748,'5 этап'!$A$13:$I$512,8,FALSE)),0,VLOOKUP($B748&amp;$N748,'5 этап'!$A$13:$I$512,8,FALSE))</f>
        <v>193</v>
      </c>
      <c r="K748" s="32">
        <f>IF(ISERROR(VLOOKUP($B748&amp;$N748,'6 этап'!$A$13:$I$512,8,FALSE)),0,VLOOKUP($B748&amp;$N748,'6 этап'!$A$13:$I$512,8,FALSE))</f>
        <v>200</v>
      </c>
      <c r="L748" s="32">
        <f>IF(ISERROR(VLOOKUP($B748&amp;$N748,'7 этап'!$A$13:$I$466,8,FALSE)),0,VLOOKUP($B748&amp;$N748,'7 этап'!$A$13:$I$466,8,FALSE))</f>
        <v>200</v>
      </c>
      <c r="M748" s="12">
        <f>LARGE(F748:K748,1)+LARGE(F748:K748,2)+LARGE(F748:K748,3)+LARGE(F748:K748,4)+L748</f>
        <v>984.5</v>
      </c>
      <c r="N748" s="14" t="s">
        <v>975</v>
      </c>
    </row>
    <row r="749" spans="1:14" x14ac:dyDescent="0.3">
      <c r="A749" s="35">
        <v>3</v>
      </c>
      <c r="B749" s="4" t="s">
        <v>370</v>
      </c>
      <c r="C749" s="4" t="s">
        <v>37</v>
      </c>
      <c r="D749" s="4">
        <v>1967</v>
      </c>
      <c r="E749" s="8">
        <f>COUNTIF(F749:L749,"&gt;0")</f>
        <v>5</v>
      </c>
      <c r="F749" s="32">
        <f>IF(ISERROR(VLOOKUP($B749&amp;$N749,'1 этап'!$A$13:$I$512,8,FALSE)),0,VLOOKUP($B749&amp;$N749,'1 этап'!$A$13:$I$512,8,FALSE))</f>
        <v>200</v>
      </c>
      <c r="G749" s="32">
        <f>IF(ISERROR(VLOOKUP($B749&amp;$N749,'2 этап'!$A$13:$I$512,8,FALSE)),0,VLOOKUP($B749&amp;$N749,'2 этап'!$A$13:$I$512,8,FALSE))</f>
        <v>197.5</v>
      </c>
      <c r="H749" s="32">
        <f>IF(ISERROR(VLOOKUP($B749&amp;$N749,'3 этап'!$A$13:$I$512,8,FALSE)),0,VLOOKUP($B749&amp;$N749,'3 этап'!$A$13:$I$512,8,FALSE))</f>
        <v>200</v>
      </c>
      <c r="I749" s="32">
        <f>IF(ISERROR(VLOOKUP($B749&amp;$N749,'4 этап'!$A$13:$I$512,8,FALSE)),0,VLOOKUP($B749&amp;$N749,'4 этап'!$A$13:$I$512,8,FALSE))</f>
        <v>193.6</v>
      </c>
      <c r="J749" s="32">
        <f>IF(ISERROR(VLOOKUP($B749&amp;$N749,'5 этап'!$A$13:$I$512,8,FALSE)),0,VLOOKUP($B749&amp;$N749,'5 этап'!$A$13:$I$512,8,FALSE))</f>
        <v>200</v>
      </c>
      <c r="K749" s="32">
        <f>IF(ISERROR(VLOOKUP($B749&amp;$N749,'6 этап'!$A$13:$I$512,8,FALSE)),0,VLOOKUP($B749&amp;$N749,'6 этап'!$A$13:$I$512,8,FALSE))</f>
        <v>0</v>
      </c>
      <c r="L749" s="32">
        <f>IF(ISERROR(VLOOKUP($B749&amp;$N749,'7 этап'!$A$13:$I$466,8,FALSE)),0,VLOOKUP($B749&amp;$N749,'7 этап'!$A$13:$I$466,8,FALSE))</f>
        <v>0</v>
      </c>
      <c r="M749" s="12">
        <f>LARGE(F749:K749,1)+LARGE(F749:K749,2)+LARGE(F749:K749,3)+LARGE(F749:K749,4)+L749</f>
        <v>797.5</v>
      </c>
      <c r="N749" s="14" t="s">
        <v>975</v>
      </c>
    </row>
    <row r="750" spans="1:14" x14ac:dyDescent="0.3">
      <c r="A750" s="35">
        <v>4</v>
      </c>
      <c r="B750" s="4" t="s">
        <v>617</v>
      </c>
      <c r="C750" s="4" t="s">
        <v>377</v>
      </c>
      <c r="D750" s="4">
        <v>1978</v>
      </c>
      <c r="E750" s="8">
        <f>COUNTIF(F750:L750,"&gt;0")</f>
        <v>4</v>
      </c>
      <c r="F750" s="32">
        <f>IF(ISERROR(VLOOKUP($B750&amp;$N750,'1 этап'!$A$13:$I$512,8,FALSE)),0,VLOOKUP($B750&amp;$N750,'1 этап'!$A$13:$I$512,8,FALSE))</f>
        <v>170.5</v>
      </c>
      <c r="G750" s="32">
        <f>IF(ISERROR(VLOOKUP($B750&amp;$N750,'2 этап'!$A$13:$I$512,8,FALSE)),0,VLOOKUP($B750&amp;$N750,'2 этап'!$A$13:$I$512,8,FALSE))</f>
        <v>0</v>
      </c>
      <c r="H750" s="32">
        <f>IF(ISERROR(VLOOKUP($B750&amp;$N750,'3 этап'!$A$13:$I$512,8,FALSE)),0,VLOOKUP($B750&amp;$N750,'3 этап'!$A$13:$I$512,8,FALSE))</f>
        <v>157.6</v>
      </c>
      <c r="I750" s="32">
        <f>IF(ISERROR(VLOOKUP($B750&amp;$N750,'4 этап'!$A$13:$I$512,8,FALSE)),0,VLOOKUP($B750&amp;$N750,'4 этап'!$A$13:$I$512,8,FALSE))</f>
        <v>0</v>
      </c>
      <c r="J750" s="32">
        <f>IF(ISERROR(VLOOKUP($B750&amp;$N750,'5 этап'!$A$13:$I$512,8,FALSE)),0,VLOOKUP($B750&amp;$N750,'5 этап'!$A$13:$I$512,8,FALSE))</f>
        <v>134.6</v>
      </c>
      <c r="K750" s="32">
        <f>IF(ISERROR(VLOOKUP($B750&amp;$N750,'6 этап'!$A$13:$I$512,8,FALSE)),0,VLOOKUP($B750&amp;$N750,'6 этап'!$A$13:$I$512,8,FALSE))</f>
        <v>188.8</v>
      </c>
      <c r="L750" s="32">
        <f>IF(ISERROR(VLOOKUP($B750&amp;$N750,'7 этап'!$A$13:$I$466,8,FALSE)),0,VLOOKUP($B750&amp;$N750,'7 этап'!$A$13:$I$466,8,FALSE))</f>
        <v>0</v>
      </c>
      <c r="M750" s="12">
        <f>LARGE(F750:K750,1)+LARGE(F750:K750,2)+LARGE(F750:K750,3)+LARGE(F750:K750,4)+L750</f>
        <v>651.5</v>
      </c>
      <c r="N750" s="14" t="s">
        <v>975</v>
      </c>
    </row>
    <row r="751" spans="1:14" x14ac:dyDescent="0.3">
      <c r="A751" s="35">
        <v>5</v>
      </c>
      <c r="B751" s="35" t="s">
        <v>869</v>
      </c>
      <c r="C751" s="35" t="s">
        <v>33</v>
      </c>
      <c r="D751" s="35">
        <v>1973</v>
      </c>
      <c r="E751" s="8">
        <f>COUNTIF(F751:L751,"&gt;0")</f>
        <v>3</v>
      </c>
      <c r="F751" s="32">
        <f>IF(ISERROR(VLOOKUP($B751&amp;$N751,'1 этап'!$A$13:$I$512,8,FALSE)),0,VLOOKUP($B751&amp;$N751,'1 этап'!$A$13:$I$512,8,FALSE))</f>
        <v>0</v>
      </c>
      <c r="G751" s="32">
        <f>IF(ISERROR(VLOOKUP($B751&amp;$N751,'2 этап'!$A$13:$I$512,8,FALSE)),0,VLOOKUP($B751&amp;$N751,'2 этап'!$A$13:$I$512,8,FALSE))</f>
        <v>0</v>
      </c>
      <c r="H751" s="32">
        <f>IF(ISERROR(VLOOKUP($B751&amp;$N751,'3 этап'!$A$13:$I$512,8,FALSE)),0,VLOOKUP($B751&amp;$N751,'3 этап'!$A$13:$I$512,8,FALSE))</f>
        <v>0</v>
      </c>
      <c r="I751" s="32">
        <f>IF(ISERROR(VLOOKUP($B751&amp;$N751,'4 этап'!$A$13:$I$512,8,FALSE)),0,VLOOKUP($B751&amp;$N751,'4 этап'!$A$13:$I$512,8,FALSE))</f>
        <v>0</v>
      </c>
      <c r="J751" s="32">
        <f>IF(ISERROR(VLOOKUP($B751&amp;$N751,'5 этап'!$A$13:$I$512,8,FALSE)),0,VLOOKUP($B751&amp;$N751,'5 этап'!$A$13:$I$512,8,FALSE))</f>
        <v>181.9</v>
      </c>
      <c r="K751" s="32">
        <f>IF(ISERROR(VLOOKUP($B751&amp;$N751,'6 этап'!$A$13:$I$512,8,FALSE)),0,VLOOKUP($B751&amp;$N751,'6 этап'!$A$13:$I$512,8,FALSE))</f>
        <v>168.5</v>
      </c>
      <c r="L751" s="32">
        <f>IF(ISERROR(VLOOKUP($B751&amp;$N751,'7 этап'!$A$13:$I$466,8,FALSE)),0,VLOOKUP($B751&amp;$N751,'7 этап'!$A$13:$I$466,8,FALSE))</f>
        <v>173.9</v>
      </c>
      <c r="M751" s="12">
        <f>LARGE(F751:K751,1)+LARGE(F751:K751,2)+LARGE(F751:K751,3)+LARGE(F751:K751,4)+L751</f>
        <v>524.29999999999995</v>
      </c>
      <c r="N751" s="14" t="s">
        <v>975</v>
      </c>
    </row>
    <row r="752" spans="1:14" x14ac:dyDescent="0.3">
      <c r="A752" s="35">
        <v>6</v>
      </c>
      <c r="B752" s="35" t="s">
        <v>618</v>
      </c>
      <c r="C752" s="35" t="s">
        <v>478</v>
      </c>
      <c r="D752" s="35">
        <v>1962</v>
      </c>
      <c r="E752" s="8">
        <f>COUNTIF(F752:L752,"&gt;0")</f>
        <v>3</v>
      </c>
      <c r="F752" s="32">
        <f>IF(ISERROR(VLOOKUP($B752&amp;$N752,'1 этап'!$A$13:$I$512,8,FALSE)),0,VLOOKUP($B752&amp;$N752,'1 этап'!$A$13:$I$512,8,FALSE))</f>
        <v>167.1</v>
      </c>
      <c r="G752" s="32">
        <f>IF(ISERROR(VLOOKUP($B752&amp;$N752,'2 этап'!$A$13:$I$512,8,FALSE)),0,VLOOKUP($B752&amp;$N752,'2 этап'!$A$13:$I$512,8,FALSE))</f>
        <v>0</v>
      </c>
      <c r="H752" s="32">
        <f>IF(ISERROR(VLOOKUP($B752&amp;$N752,'3 этап'!$A$13:$I$512,8,FALSE)),0,VLOOKUP($B752&amp;$N752,'3 этап'!$A$13:$I$512,8,FALSE))</f>
        <v>162</v>
      </c>
      <c r="I752" s="32">
        <f>IF(ISERROR(VLOOKUP($B752&amp;$N752,'4 этап'!$A$13:$I$512,8,FALSE)),0,VLOOKUP($B752&amp;$N752,'4 этап'!$A$13:$I$512,8,FALSE))</f>
        <v>0</v>
      </c>
      <c r="J752" s="32">
        <f>IF(ISERROR(VLOOKUP($B752&amp;$N752,'5 этап'!$A$13:$I$512,8,FALSE)),0,VLOOKUP($B752&amp;$N752,'5 этап'!$A$13:$I$512,8,FALSE))</f>
        <v>0</v>
      </c>
      <c r="K752" s="32">
        <f>IF(ISERROR(VLOOKUP($B752&amp;$N752,'6 этап'!$A$13:$I$512,8,FALSE)),0,VLOOKUP($B752&amp;$N752,'6 этап'!$A$13:$I$512,8,FALSE))</f>
        <v>160.30000000000001</v>
      </c>
      <c r="L752" s="32">
        <f>IF(ISERROR(VLOOKUP($B752&amp;$N752,'7 этап'!$A$13:$I$466,8,FALSE)),0,VLOOKUP($B752&amp;$N752,'7 этап'!$A$13:$I$466,8,FALSE))</f>
        <v>0</v>
      </c>
      <c r="M752" s="12">
        <f>LARGE(F752:K752,1)+LARGE(F752:K752,2)+LARGE(F752:K752,3)+LARGE(F752:K752,4)+L752</f>
        <v>489.40000000000003</v>
      </c>
      <c r="N752" s="14" t="s">
        <v>975</v>
      </c>
    </row>
    <row r="753" spans="1:14" x14ac:dyDescent="0.3">
      <c r="A753" s="35">
        <v>7</v>
      </c>
      <c r="B753" s="30" t="s">
        <v>514</v>
      </c>
      <c r="C753" s="30" t="s">
        <v>112</v>
      </c>
      <c r="D753" s="30">
        <v>1979</v>
      </c>
      <c r="E753" s="31">
        <f>COUNTIF(F753:L753,"&gt;0")</f>
        <v>3</v>
      </c>
      <c r="F753" s="32">
        <f>IF(ISERROR(VLOOKUP($B753&amp;$N753,'1 этап'!$A$13:$I$512,8,FALSE)),0,VLOOKUP($B753&amp;$N753,'1 этап'!$A$13:$I$512,8,FALSE))</f>
        <v>160.1</v>
      </c>
      <c r="G753" s="32">
        <f>IF(ISERROR(VLOOKUP($B753&amp;$N753,'2 этап'!$A$13:$I$512,8,FALSE)),0,VLOOKUP($B753&amp;$N753,'2 этап'!$A$13:$I$512,8,FALSE))</f>
        <v>0</v>
      </c>
      <c r="H753" s="32">
        <f>IF(ISERROR(VLOOKUP($B753&amp;$N753,'3 этап'!$A$13:$I$512,8,FALSE)),0,VLOOKUP($B753&amp;$N753,'3 этап'!$A$13:$I$512,8,FALSE))</f>
        <v>0</v>
      </c>
      <c r="I753" s="32">
        <f>IF(ISERROR(VLOOKUP($B753&amp;$N753,'4 этап'!$A$13:$I$512,8,FALSE)),0,VLOOKUP($B753&amp;$N753,'4 этап'!$A$13:$I$512,8,FALSE))</f>
        <v>0</v>
      </c>
      <c r="J753" s="32">
        <f>IF(ISERROR(VLOOKUP($B753&amp;$N753,'5 этап'!$A$13:$I$512,8,FALSE)),0,VLOOKUP($B753&amp;$N753,'5 этап'!$A$13:$I$512,8,FALSE))</f>
        <v>0</v>
      </c>
      <c r="K753" s="32">
        <f>IF(ISERROR(VLOOKUP($B753&amp;$N753,'6 этап'!$A$13:$I$512,8,FALSE)),0,VLOOKUP($B753&amp;$N753,'6 этап'!$A$13:$I$512,8,FALSE))</f>
        <v>134.30000000000001</v>
      </c>
      <c r="L753" s="32">
        <f>IF(ISERROR(VLOOKUP($B753&amp;$N753,'7 этап'!$A$13:$I$466,8,FALSE)),0,VLOOKUP($B753&amp;$N753,'7 этап'!$A$13:$I$466,8,FALSE))</f>
        <v>166.3</v>
      </c>
      <c r="M753" s="12">
        <f>LARGE(F753:K753,1)+LARGE(F753:K753,2)+LARGE(F753:K753,3)+LARGE(F753:K753,4)+L753</f>
        <v>460.7</v>
      </c>
      <c r="N753" s="33" t="s">
        <v>975</v>
      </c>
    </row>
    <row r="754" spans="1:14" x14ac:dyDescent="0.3">
      <c r="A754" s="35">
        <v>8</v>
      </c>
      <c r="B754" s="4" t="s">
        <v>375</v>
      </c>
      <c r="C754" s="4" t="s">
        <v>98</v>
      </c>
      <c r="D754" s="4">
        <v>1955</v>
      </c>
      <c r="E754" s="8">
        <f>COUNTIF(F754:L754,"&gt;0")</f>
        <v>5</v>
      </c>
      <c r="F754" s="32">
        <f>IF(ISERROR(VLOOKUP($B754&amp;$N754,'1 этап'!$A$13:$I$512,8,FALSE)),0,VLOOKUP($B754&amp;$N754,'1 этап'!$A$13:$I$512,8,FALSE))</f>
        <v>114.3</v>
      </c>
      <c r="G754" s="32">
        <f>IF(ISERROR(VLOOKUP($B754&amp;$N754,'2 этап'!$A$13:$I$512,8,FALSE)),0,VLOOKUP($B754&amp;$N754,'2 этап'!$A$13:$I$512,8,FALSE))</f>
        <v>0.01</v>
      </c>
      <c r="H754" s="32">
        <f>IF(ISERROR(VLOOKUP($B754&amp;$N754,'3 этап'!$A$13:$I$512,8,FALSE)),0,VLOOKUP($B754&amp;$N754,'3 этап'!$A$13:$I$512,8,FALSE))</f>
        <v>118.8</v>
      </c>
      <c r="I754" s="32">
        <f>IF(ISERROR(VLOOKUP($B754&amp;$N754,'4 этап'!$A$13:$I$512,8,FALSE)),0,VLOOKUP($B754&amp;$N754,'4 этап'!$A$13:$I$512,8,FALSE))</f>
        <v>0</v>
      </c>
      <c r="J754" s="32">
        <f>IF(ISERROR(VLOOKUP($B754&amp;$N754,'5 этап'!$A$13:$I$512,8,FALSE)),0,VLOOKUP($B754&amp;$N754,'5 этап'!$A$13:$I$512,8,FALSE))</f>
        <v>0</v>
      </c>
      <c r="K754" s="32">
        <f>IF(ISERROR(VLOOKUP($B754&amp;$N754,'6 этап'!$A$13:$I$512,8,FALSE)),0,VLOOKUP($B754&amp;$N754,'6 этап'!$A$13:$I$512,8,FALSE))</f>
        <v>91.9</v>
      </c>
      <c r="L754" s="32">
        <f>IF(ISERROR(VLOOKUP($B754&amp;$N754,'7 этап'!$A$13:$I$466,8,FALSE)),0,VLOOKUP($B754&amp;$N754,'7 этап'!$A$13:$I$466,8,FALSE))</f>
        <v>123.8</v>
      </c>
      <c r="M754" s="12">
        <f>LARGE(F754:K754,1)+LARGE(F754:K754,2)+LARGE(F754:K754,3)+LARGE(F754:K754,4)+L754</f>
        <v>448.81</v>
      </c>
      <c r="N754" s="14" t="s">
        <v>975</v>
      </c>
    </row>
    <row r="755" spans="1:14" x14ac:dyDescent="0.3">
      <c r="A755" s="35">
        <v>9</v>
      </c>
      <c r="B755" s="4" t="s">
        <v>373</v>
      </c>
      <c r="C755" s="4" t="s">
        <v>27</v>
      </c>
      <c r="D755" s="4">
        <v>1987</v>
      </c>
      <c r="E755" s="8">
        <f>COUNTIF(F755:L755,"&gt;0")</f>
        <v>2</v>
      </c>
      <c r="F755" s="32">
        <f>IF(ISERROR(VLOOKUP($B755&amp;$N755,'1 этап'!$A$13:$I$512,8,FALSE)),0,VLOOKUP($B755&amp;$N755,'1 этап'!$A$13:$I$512,8,FALSE))</f>
        <v>0</v>
      </c>
      <c r="G755" s="32">
        <f>IF(ISERROR(VLOOKUP($B755&amp;$N755,'2 этап'!$A$13:$I$512,8,FALSE)),0,VLOOKUP($B755&amp;$N755,'2 этап'!$A$13:$I$512,8,FALSE))</f>
        <v>180.2</v>
      </c>
      <c r="H755" s="32">
        <f>IF(ISERROR(VLOOKUP($B755&amp;$N755,'3 этап'!$A$13:$I$512,8,FALSE)),0,VLOOKUP($B755&amp;$N755,'3 этап'!$A$13:$I$512,8,FALSE))</f>
        <v>194.3</v>
      </c>
      <c r="I755" s="32">
        <f>IF(ISERROR(VLOOKUP($B755&amp;$N755,'4 этап'!$A$13:$I$512,8,FALSE)),0,VLOOKUP($B755&amp;$N755,'4 этап'!$A$13:$I$512,8,FALSE))</f>
        <v>0</v>
      </c>
      <c r="J755" s="32">
        <f>IF(ISERROR(VLOOKUP($B755&amp;$N755,'5 этап'!$A$13:$I$512,8,FALSE)),0,VLOOKUP($B755&amp;$N755,'5 этап'!$A$13:$I$512,8,FALSE))</f>
        <v>0</v>
      </c>
      <c r="K755" s="32">
        <f>IF(ISERROR(VLOOKUP($B755&amp;$N755,'6 этап'!$A$13:$I$512,8,FALSE)),0,VLOOKUP($B755&amp;$N755,'6 этап'!$A$13:$I$512,8,FALSE))</f>
        <v>0</v>
      </c>
      <c r="L755" s="32">
        <f>IF(ISERROR(VLOOKUP($B755&amp;$N755,'7 этап'!$A$13:$I$466,8,FALSE)),0,VLOOKUP($B755&amp;$N755,'7 этап'!$A$13:$I$466,8,FALSE))</f>
        <v>0</v>
      </c>
      <c r="M755" s="12">
        <f>LARGE(F755:K755,1)+LARGE(F755:K755,2)+LARGE(F755:K755,3)+LARGE(F755:K755,4)+L755</f>
        <v>374.5</v>
      </c>
      <c r="N755" s="14" t="s">
        <v>975</v>
      </c>
    </row>
    <row r="756" spans="1:14" x14ac:dyDescent="0.3">
      <c r="A756" s="35">
        <v>10</v>
      </c>
      <c r="B756" s="4" t="s">
        <v>372</v>
      </c>
      <c r="C756" s="4" t="s">
        <v>58</v>
      </c>
      <c r="D756" s="4">
        <v>1963</v>
      </c>
      <c r="E756" s="8">
        <f>COUNTIF(F756:L756,"&gt;0")</f>
        <v>2</v>
      </c>
      <c r="F756" s="32">
        <f>IF(ISERROR(VLOOKUP($B756&amp;$N756,'1 этап'!$A$13:$I$512,8,FALSE)),0,VLOOKUP($B756&amp;$N756,'1 этап'!$A$13:$I$512,8,FALSE))</f>
        <v>0</v>
      </c>
      <c r="G756" s="32">
        <f>IF(ISERROR(VLOOKUP($B756&amp;$N756,'2 этап'!$A$13:$I$512,8,FALSE)),0,VLOOKUP($B756&amp;$N756,'2 этап'!$A$13:$I$512,8,FALSE))</f>
        <v>186.2</v>
      </c>
      <c r="H756" s="32">
        <f>IF(ISERROR(VLOOKUP($B756&amp;$N756,'3 этап'!$A$13:$I$512,8,FALSE)),0,VLOOKUP($B756&amp;$N756,'3 этап'!$A$13:$I$512,8,FALSE))</f>
        <v>177.3</v>
      </c>
      <c r="I756" s="32">
        <f>IF(ISERROR(VLOOKUP($B756&amp;$N756,'4 этап'!$A$13:$I$512,8,FALSE)),0,VLOOKUP($B756&amp;$N756,'4 этап'!$A$13:$I$512,8,FALSE))</f>
        <v>0</v>
      </c>
      <c r="J756" s="32">
        <f>IF(ISERROR(VLOOKUP($B756&amp;$N756,'5 этап'!$A$13:$I$512,8,FALSE)),0,VLOOKUP($B756&amp;$N756,'5 этап'!$A$13:$I$512,8,FALSE))</f>
        <v>0</v>
      </c>
      <c r="K756" s="32">
        <f>IF(ISERROR(VLOOKUP($B756&amp;$N756,'6 этап'!$A$13:$I$512,8,FALSE)),0,VLOOKUP($B756&amp;$N756,'6 этап'!$A$13:$I$512,8,FALSE))</f>
        <v>0</v>
      </c>
      <c r="L756" s="32">
        <f>IF(ISERROR(VLOOKUP($B756&amp;$N756,'7 этап'!$A$13:$I$466,8,FALSE)),0,VLOOKUP($B756&amp;$N756,'7 этап'!$A$13:$I$466,8,FALSE))</f>
        <v>0</v>
      </c>
      <c r="M756" s="12">
        <f>LARGE(F756:K756,1)+LARGE(F756:K756,2)+LARGE(F756:K756,3)+LARGE(F756:K756,4)+L756</f>
        <v>363.5</v>
      </c>
      <c r="N756" s="14" t="s">
        <v>975</v>
      </c>
    </row>
    <row r="757" spans="1:14" x14ac:dyDescent="0.3">
      <c r="A757" s="35">
        <v>11</v>
      </c>
      <c r="B757" s="35" t="s">
        <v>374</v>
      </c>
      <c r="C757" s="35" t="s">
        <v>37</v>
      </c>
      <c r="D757" s="35">
        <v>1962</v>
      </c>
      <c r="E757" s="8">
        <f>COUNTIF(F757:L757,"&gt;0")</f>
        <v>2</v>
      </c>
      <c r="F757" s="32">
        <f>IF(ISERROR(VLOOKUP($B757&amp;$N757,'1 этап'!$A$13:$I$512,8,FALSE)),0,VLOOKUP($B757&amp;$N757,'1 этап'!$A$13:$I$512,8,FALSE))</f>
        <v>0</v>
      </c>
      <c r="G757" s="32">
        <f>IF(ISERROR(VLOOKUP($B757&amp;$N757,'2 этап'!$A$13:$I$512,8,FALSE)),0,VLOOKUP($B757&amp;$N757,'2 этап'!$A$13:$I$512,8,FALSE))</f>
        <v>179.5</v>
      </c>
      <c r="H757" s="32">
        <f>IF(ISERROR(VLOOKUP($B757&amp;$N757,'3 этап'!$A$13:$I$512,8,FALSE)),0,VLOOKUP($B757&amp;$N757,'3 этап'!$A$13:$I$512,8,FALSE))</f>
        <v>156.80000000000001</v>
      </c>
      <c r="I757" s="32">
        <f>IF(ISERROR(VLOOKUP($B757&amp;$N757,'4 этап'!$A$13:$I$512,8,FALSE)),0,VLOOKUP($B757&amp;$N757,'4 этап'!$A$13:$I$512,8,FALSE))</f>
        <v>0</v>
      </c>
      <c r="J757" s="32">
        <f>IF(ISERROR(VLOOKUP($B757&amp;$N757,'5 этап'!$A$13:$I$512,8,FALSE)),0,VLOOKUP($B757&amp;$N757,'5 этап'!$A$13:$I$512,8,FALSE))</f>
        <v>0</v>
      </c>
      <c r="K757" s="32">
        <f>IF(ISERROR(VLOOKUP($B757&amp;$N757,'6 этап'!$A$13:$I$512,8,FALSE)),0,VLOOKUP($B757&amp;$N757,'6 этап'!$A$13:$I$512,8,FALSE))</f>
        <v>0</v>
      </c>
      <c r="L757" s="32">
        <f>IF(ISERROR(VLOOKUP($B757&amp;$N757,'7 этап'!$A$13:$I$466,8,FALSE)),0,VLOOKUP($B757&amp;$N757,'7 этап'!$A$13:$I$466,8,FALSE))</f>
        <v>0</v>
      </c>
      <c r="M757" s="12">
        <f>LARGE(F757:K757,1)+LARGE(F757:K757,2)+LARGE(F757:K757,3)+LARGE(F757:K757,4)+L757</f>
        <v>336.3</v>
      </c>
      <c r="N757" s="14" t="s">
        <v>975</v>
      </c>
    </row>
    <row r="758" spans="1:14" x14ac:dyDescent="0.3">
      <c r="A758" s="35">
        <v>12</v>
      </c>
      <c r="B758" s="4" t="s">
        <v>711</v>
      </c>
      <c r="C758" s="4" t="s">
        <v>478</v>
      </c>
      <c r="D758" s="4">
        <v>1959</v>
      </c>
      <c r="E758" s="8">
        <f>COUNTIF(F758:L758,"&gt;0")</f>
        <v>2</v>
      </c>
      <c r="F758" s="32">
        <f>IF(ISERROR(VLOOKUP($B758&amp;$N758,'1 этап'!$A$13:$I$512,8,FALSE)),0,VLOOKUP($B758&amp;$N758,'1 этап'!$A$13:$I$512,8,FALSE))</f>
        <v>0</v>
      </c>
      <c r="G758" s="32">
        <f>IF(ISERROR(VLOOKUP($B758&amp;$N758,'2 этап'!$A$13:$I$512,8,FALSE)),0,VLOOKUP($B758&amp;$N758,'2 этап'!$A$13:$I$512,8,FALSE))</f>
        <v>0</v>
      </c>
      <c r="H758" s="32">
        <f>IF(ISERROR(VLOOKUP($B758&amp;$N758,'3 этап'!$A$13:$I$512,8,FALSE)),0,VLOOKUP($B758&amp;$N758,'3 этап'!$A$13:$I$512,8,FALSE))</f>
        <v>135.19999999999999</v>
      </c>
      <c r="I758" s="32">
        <f>IF(ISERROR(VLOOKUP($B758&amp;$N758,'4 этап'!$A$13:$I$512,8,FALSE)),0,VLOOKUP($B758&amp;$N758,'4 этап'!$A$13:$I$512,8,FALSE))</f>
        <v>0</v>
      </c>
      <c r="J758" s="32">
        <f>IF(ISERROR(VLOOKUP($B758&amp;$N758,'5 этап'!$A$13:$I$512,8,FALSE)),0,VLOOKUP($B758&amp;$N758,'5 этап'!$A$13:$I$512,8,FALSE))</f>
        <v>0</v>
      </c>
      <c r="K758" s="32">
        <f>IF(ISERROR(VLOOKUP($B758&amp;$N758,'6 этап'!$A$13:$I$512,8,FALSE)),0,VLOOKUP($B758&amp;$N758,'6 этап'!$A$13:$I$512,8,FALSE))</f>
        <v>0</v>
      </c>
      <c r="L758" s="32">
        <f>IF(ISERROR(VLOOKUP($B758&amp;$N758,'7 этап'!$A$13:$I$466,8,FALSE)),0,VLOOKUP($B758&amp;$N758,'7 этап'!$A$13:$I$466,8,FALSE))</f>
        <v>147.69999999999999</v>
      </c>
      <c r="M758" s="12">
        <f>LARGE(F758:K758,1)+LARGE(F758:K758,2)+LARGE(F758:K758,3)+LARGE(F758:K758,4)+L758</f>
        <v>282.89999999999998</v>
      </c>
      <c r="N758" s="14" t="s">
        <v>975</v>
      </c>
    </row>
    <row r="759" spans="1:14" x14ac:dyDescent="0.3">
      <c r="A759" s="35">
        <v>13</v>
      </c>
      <c r="B759" s="4" t="s">
        <v>385</v>
      </c>
      <c r="C759" s="4" t="s">
        <v>143</v>
      </c>
      <c r="D759" s="4">
        <v>1980</v>
      </c>
      <c r="E759" s="8">
        <f>COUNTIF(F759:L759,"&gt;0")</f>
        <v>2</v>
      </c>
      <c r="F759" s="32">
        <f>IF(ISERROR(VLOOKUP($B759&amp;$N759,'1 этап'!$A$13:$I$512,8,FALSE)),0,VLOOKUP($B759&amp;$N759,'1 этап'!$A$13:$I$512,8,FALSE))</f>
        <v>96.8</v>
      </c>
      <c r="G759" s="32">
        <f>IF(ISERROR(VLOOKUP($B759&amp;$N759,'2 этап'!$A$13:$I$512,8,FALSE)),0,VLOOKUP($B759&amp;$N759,'2 этап'!$A$13:$I$512,8,FALSE))</f>
        <v>0</v>
      </c>
      <c r="H759" s="32">
        <f>IF(ISERROR(VLOOKUP($B759&amp;$N759,'3 этап'!$A$13:$I$512,8,FALSE)),0,VLOOKUP($B759&amp;$N759,'3 этап'!$A$13:$I$512,8,FALSE))</f>
        <v>0</v>
      </c>
      <c r="I759" s="32">
        <f>IF(ISERROR(VLOOKUP($B759&amp;$N759,'4 этап'!$A$13:$I$512,8,FALSE)),0,VLOOKUP($B759&amp;$N759,'4 этап'!$A$13:$I$512,8,FALSE))</f>
        <v>0</v>
      </c>
      <c r="J759" s="32">
        <f>IF(ISERROR(VLOOKUP($B759&amp;$N759,'5 этап'!$A$13:$I$512,8,FALSE)),0,VLOOKUP($B759&amp;$N759,'5 этап'!$A$13:$I$512,8,FALSE))</f>
        <v>0</v>
      </c>
      <c r="K759" s="32">
        <f>IF(ISERROR(VLOOKUP($B759&amp;$N759,'6 этап'!$A$13:$I$512,8,FALSE)),0,VLOOKUP($B759&amp;$N759,'6 этап'!$A$13:$I$512,8,FALSE))</f>
        <v>141.6</v>
      </c>
      <c r="L759" s="32">
        <f>IF(ISERROR(VLOOKUP($B759&amp;$N759,'7 этап'!$A$13:$I$466,8,FALSE)),0,VLOOKUP($B759&amp;$N759,'7 этап'!$A$13:$I$466,8,FALSE))</f>
        <v>0</v>
      </c>
      <c r="M759" s="12">
        <f>LARGE(F759:K759,1)+LARGE(F759:K759,2)+LARGE(F759:K759,3)+LARGE(F759:K759,4)+L759</f>
        <v>238.39999999999998</v>
      </c>
      <c r="N759" s="14" t="s">
        <v>975</v>
      </c>
    </row>
    <row r="760" spans="1:14" x14ac:dyDescent="0.3">
      <c r="A760" s="35">
        <v>14</v>
      </c>
      <c r="B760" s="4" t="s">
        <v>950</v>
      </c>
      <c r="C760" s="4" t="s">
        <v>784</v>
      </c>
      <c r="D760" s="4">
        <v>1973</v>
      </c>
      <c r="E760" s="8">
        <f>COUNTIF(F760:L760,"&gt;0")</f>
        <v>1</v>
      </c>
      <c r="F760" s="32">
        <f>IF(ISERROR(VLOOKUP($B760&amp;$N760,'1 этап'!$A$13:$I$512,8,FALSE)),0,VLOOKUP($B760&amp;$N760,'1 этап'!$A$13:$I$512,8,FALSE))</f>
        <v>0</v>
      </c>
      <c r="G760" s="32">
        <f>IF(ISERROR(VLOOKUP($B760&amp;$N760,'2 этап'!$A$13:$I$512,8,FALSE)),0,VLOOKUP($B760&amp;$N760,'2 этап'!$A$13:$I$512,8,FALSE))</f>
        <v>0</v>
      </c>
      <c r="H760" s="32">
        <f>IF(ISERROR(VLOOKUP($B760&amp;$N760,'3 этап'!$A$13:$I$512,8,FALSE)),0,VLOOKUP($B760&amp;$N760,'3 этап'!$A$13:$I$512,8,FALSE))</f>
        <v>0</v>
      </c>
      <c r="I760" s="32">
        <f>IF(ISERROR(VLOOKUP($B760&amp;$N760,'4 этап'!$A$13:$I$512,8,FALSE)),0,VLOOKUP($B760&amp;$N760,'4 этап'!$A$13:$I$512,8,FALSE))</f>
        <v>0</v>
      </c>
      <c r="J760" s="32">
        <f>IF(ISERROR(VLOOKUP($B760&amp;$N760,'5 этап'!$A$13:$I$512,8,FALSE)),0,VLOOKUP($B760&amp;$N760,'5 этап'!$A$13:$I$512,8,FALSE))</f>
        <v>0</v>
      </c>
      <c r="K760" s="32">
        <f>IF(ISERROR(VLOOKUP($B760&amp;$N760,'6 этап'!$A$13:$I$512,8,FALSE)),0,VLOOKUP($B760&amp;$N760,'6 этап'!$A$13:$I$512,8,FALSE))</f>
        <v>186.4</v>
      </c>
      <c r="L760" s="32">
        <f>IF(ISERROR(VLOOKUP($B760&amp;$N760,'7 этап'!$A$13:$I$466,8,FALSE)),0,VLOOKUP($B760&amp;$N760,'7 этап'!$A$13:$I$466,8,FALSE))</f>
        <v>0</v>
      </c>
      <c r="M760" s="12">
        <f>LARGE(F760:K760,1)+LARGE(F760:K760,2)+LARGE(F760:K760,3)+LARGE(F760:K760,4)+L760</f>
        <v>186.4</v>
      </c>
      <c r="N760" s="14" t="s">
        <v>975</v>
      </c>
    </row>
    <row r="761" spans="1:14" x14ac:dyDescent="0.3">
      <c r="A761" s="35">
        <v>15</v>
      </c>
      <c r="B761" s="4" t="s">
        <v>619</v>
      </c>
      <c r="C761" s="4" t="s">
        <v>149</v>
      </c>
      <c r="D761" s="4">
        <v>1979</v>
      </c>
      <c r="E761" s="8">
        <f>COUNTIF(F761:L761,"&gt;0")</f>
        <v>1</v>
      </c>
      <c r="F761" s="32">
        <f>IF(ISERROR(VLOOKUP($B761&amp;$N761,'1 этап'!$A$13:$I$512,8,FALSE)),0,VLOOKUP($B761&amp;$N761,'1 этап'!$A$13:$I$512,8,FALSE))</f>
        <v>159.1</v>
      </c>
      <c r="G761" s="32">
        <f>IF(ISERROR(VLOOKUP($B761&amp;$N761,'2 этап'!$A$13:$I$512,8,FALSE)),0,VLOOKUP($B761&amp;$N761,'2 этап'!$A$13:$I$512,8,FALSE))</f>
        <v>0</v>
      </c>
      <c r="H761" s="32">
        <f>IF(ISERROR(VLOOKUP($B761&amp;$N761,'3 этап'!$A$13:$I$512,8,FALSE)),0,VLOOKUP($B761&amp;$N761,'3 этап'!$A$13:$I$512,8,FALSE))</f>
        <v>0</v>
      </c>
      <c r="I761" s="32">
        <f>IF(ISERROR(VLOOKUP($B761&amp;$N761,'4 этап'!$A$13:$I$512,8,FALSE)),0,VLOOKUP($B761&amp;$N761,'4 этап'!$A$13:$I$512,8,FALSE))</f>
        <v>0</v>
      </c>
      <c r="J761" s="32">
        <f>IF(ISERROR(VLOOKUP($B761&amp;$N761,'5 этап'!$A$13:$I$512,8,FALSE)),0,VLOOKUP($B761&amp;$N761,'5 этап'!$A$13:$I$512,8,FALSE))</f>
        <v>0</v>
      </c>
      <c r="K761" s="32">
        <f>IF(ISERROR(VLOOKUP($B761&amp;$N761,'6 этап'!$A$13:$I$512,8,FALSE)),0,VLOOKUP($B761&amp;$N761,'6 этап'!$A$13:$I$512,8,FALSE))</f>
        <v>0</v>
      </c>
      <c r="L761" s="32">
        <f>IF(ISERROR(VLOOKUP($B761&amp;$N761,'7 этап'!$A$13:$I$466,8,FALSE)),0,VLOOKUP($B761&amp;$N761,'7 этап'!$A$13:$I$466,8,FALSE))</f>
        <v>0</v>
      </c>
      <c r="M761" s="12">
        <f>LARGE(F761:K761,1)+LARGE(F761:K761,2)+LARGE(F761:K761,3)+LARGE(F761:K761,4)+L761</f>
        <v>159.1</v>
      </c>
      <c r="N761" s="14" t="s">
        <v>975</v>
      </c>
    </row>
    <row r="762" spans="1:14" x14ac:dyDescent="0.3">
      <c r="A762" s="35">
        <v>16</v>
      </c>
      <c r="B762" s="4" t="s">
        <v>620</v>
      </c>
      <c r="C762" s="4" t="s">
        <v>621</v>
      </c>
      <c r="D762" s="4">
        <v>1983</v>
      </c>
      <c r="E762" s="8">
        <f>COUNTIF(F762:L762,"&gt;0")</f>
        <v>1</v>
      </c>
      <c r="F762" s="32">
        <f>IF(ISERROR(VLOOKUP($B762&amp;$N762,'1 этап'!$A$13:$I$512,8,FALSE)),0,VLOOKUP($B762&amp;$N762,'1 этап'!$A$13:$I$512,8,FALSE))</f>
        <v>156</v>
      </c>
      <c r="G762" s="32">
        <f>IF(ISERROR(VLOOKUP($B762&amp;$N762,'2 этап'!$A$13:$I$512,8,FALSE)),0,VLOOKUP($B762&amp;$N762,'2 этап'!$A$13:$I$512,8,FALSE))</f>
        <v>0</v>
      </c>
      <c r="H762" s="32">
        <f>IF(ISERROR(VLOOKUP($B762&amp;$N762,'3 этап'!$A$13:$I$512,8,FALSE)),0,VLOOKUP($B762&amp;$N762,'3 этап'!$A$13:$I$512,8,FALSE))</f>
        <v>0</v>
      </c>
      <c r="I762" s="32">
        <f>IF(ISERROR(VLOOKUP($B762&amp;$N762,'4 этап'!$A$13:$I$512,8,FALSE)),0,VLOOKUP($B762&amp;$N762,'4 этап'!$A$13:$I$512,8,FALSE))</f>
        <v>0</v>
      </c>
      <c r="J762" s="32">
        <f>IF(ISERROR(VLOOKUP($B762&amp;$N762,'5 этап'!$A$13:$I$512,8,FALSE)),0,VLOOKUP($B762&amp;$N762,'5 этап'!$A$13:$I$512,8,FALSE))</f>
        <v>0</v>
      </c>
      <c r="K762" s="32">
        <f>IF(ISERROR(VLOOKUP($B762&amp;$N762,'6 этап'!$A$13:$I$512,8,FALSE)),0,VLOOKUP($B762&amp;$N762,'6 этап'!$A$13:$I$512,8,FALSE))</f>
        <v>0</v>
      </c>
      <c r="L762" s="32">
        <f>IF(ISERROR(VLOOKUP($B762&amp;$N762,'7 этап'!$A$13:$I$466,8,FALSE)),0,VLOOKUP($B762&amp;$N762,'7 этап'!$A$13:$I$466,8,FALSE))</f>
        <v>0</v>
      </c>
      <c r="M762" s="12">
        <f>LARGE(F762:K762,1)+LARGE(F762:K762,2)+LARGE(F762:K762,3)+LARGE(F762:K762,4)+L762</f>
        <v>156</v>
      </c>
      <c r="N762" s="14" t="s">
        <v>975</v>
      </c>
    </row>
    <row r="763" spans="1:14" x14ac:dyDescent="0.3">
      <c r="A763" s="35">
        <v>17</v>
      </c>
      <c r="B763" s="4" t="s">
        <v>870</v>
      </c>
      <c r="C763" s="4" t="s">
        <v>871</v>
      </c>
      <c r="D763" s="4">
        <v>1979</v>
      </c>
      <c r="E763" s="8">
        <f>COUNTIF(F763:L763,"&gt;0")</f>
        <v>1</v>
      </c>
      <c r="F763" s="32">
        <f>IF(ISERROR(VLOOKUP($B763&amp;$N763,'1 этап'!$A$13:$I$512,8,FALSE)),0,VLOOKUP($B763&amp;$N763,'1 этап'!$A$13:$I$512,8,FALSE))</f>
        <v>0</v>
      </c>
      <c r="G763" s="32">
        <f>IF(ISERROR(VLOOKUP($B763&amp;$N763,'2 этап'!$A$13:$I$512,8,FALSE)),0,VLOOKUP($B763&amp;$N763,'2 этап'!$A$13:$I$512,8,FALSE))</f>
        <v>0</v>
      </c>
      <c r="H763" s="32">
        <f>IF(ISERROR(VLOOKUP($B763&amp;$N763,'3 этап'!$A$13:$I$512,8,FALSE)),0,VLOOKUP($B763&amp;$N763,'3 этап'!$A$13:$I$512,8,FALSE))</f>
        <v>0</v>
      </c>
      <c r="I763" s="32">
        <f>IF(ISERROR(VLOOKUP($B763&amp;$N763,'4 этап'!$A$13:$I$512,8,FALSE)),0,VLOOKUP($B763&amp;$N763,'4 этап'!$A$13:$I$512,8,FALSE))</f>
        <v>0</v>
      </c>
      <c r="J763" s="32">
        <f>IF(ISERROR(VLOOKUP($B763&amp;$N763,'5 этап'!$A$13:$I$512,8,FALSE)),0,VLOOKUP($B763&amp;$N763,'5 этап'!$A$13:$I$512,8,FALSE))</f>
        <v>148.6</v>
      </c>
      <c r="K763" s="32">
        <f>IF(ISERROR(VLOOKUP($B763&amp;$N763,'6 этап'!$A$13:$I$512,8,FALSE)),0,VLOOKUP($B763&amp;$N763,'6 этап'!$A$13:$I$512,8,FALSE))</f>
        <v>0</v>
      </c>
      <c r="L763" s="32">
        <f>IF(ISERROR(VLOOKUP($B763&amp;$N763,'7 этап'!$A$13:$I$466,8,FALSE)),0,VLOOKUP($B763&amp;$N763,'7 этап'!$A$13:$I$466,8,FALSE))</f>
        <v>0</v>
      </c>
      <c r="M763" s="12">
        <f>LARGE(F763:K763,1)+LARGE(F763:K763,2)+LARGE(F763:K763,3)+LARGE(F763:K763,4)+L763</f>
        <v>148.6</v>
      </c>
      <c r="N763" s="14" t="s">
        <v>975</v>
      </c>
    </row>
    <row r="764" spans="1:14" x14ac:dyDescent="0.3">
      <c r="A764" s="35">
        <v>18</v>
      </c>
      <c r="B764" s="4" t="s">
        <v>772</v>
      </c>
      <c r="C764" s="4" t="s">
        <v>773</v>
      </c>
      <c r="D764" s="4">
        <v>1961</v>
      </c>
      <c r="E764" s="8">
        <f>COUNTIF(F764:L764,"&gt;0")</f>
        <v>1</v>
      </c>
      <c r="F764" s="32">
        <f>IF(ISERROR(VLOOKUP($B764&amp;$N764,'1 этап'!$A$13:$I$512,8,FALSE)),0,VLOOKUP($B764&amp;$N764,'1 этап'!$A$13:$I$512,8,FALSE))</f>
        <v>0</v>
      </c>
      <c r="G764" s="32">
        <f>IF(ISERROR(VLOOKUP($B764&amp;$N764,'2 этап'!$A$13:$I$512,8,FALSE)),0,VLOOKUP($B764&amp;$N764,'2 этап'!$A$13:$I$512,8,FALSE))</f>
        <v>0</v>
      </c>
      <c r="H764" s="32">
        <f>IF(ISERROR(VLOOKUP($B764&amp;$N764,'3 этап'!$A$13:$I$512,8,FALSE)),0,VLOOKUP($B764&amp;$N764,'3 этап'!$A$13:$I$512,8,FALSE))</f>
        <v>0</v>
      </c>
      <c r="I764" s="32">
        <f>IF(ISERROR(VLOOKUP($B764&amp;$N764,'4 этап'!$A$13:$I$512,8,FALSE)),0,VLOOKUP($B764&amp;$N764,'4 этап'!$A$13:$I$512,8,FALSE))</f>
        <v>145.1</v>
      </c>
      <c r="J764" s="32">
        <f>IF(ISERROR(VLOOKUP($B764&amp;$N764,'5 этап'!$A$13:$I$512,8,FALSE)),0,VLOOKUP($B764&amp;$N764,'5 этап'!$A$13:$I$512,8,FALSE))</f>
        <v>0</v>
      </c>
      <c r="K764" s="32">
        <f>IF(ISERROR(VLOOKUP($B764&amp;$N764,'6 этап'!$A$13:$I$512,8,FALSE)),0,VLOOKUP($B764&amp;$N764,'6 этап'!$A$13:$I$512,8,FALSE))</f>
        <v>0</v>
      </c>
      <c r="L764" s="32">
        <f>IF(ISERROR(VLOOKUP($B764&amp;$N764,'7 этап'!$A$13:$I$466,8,FALSE)),0,VLOOKUP($B764&amp;$N764,'7 этап'!$A$13:$I$466,8,FALSE))</f>
        <v>0</v>
      </c>
      <c r="M764" s="12">
        <f>LARGE(F764:K764,1)+LARGE(F764:K764,2)+LARGE(F764:K764,3)+LARGE(F764:K764,4)+L764</f>
        <v>145.1</v>
      </c>
      <c r="N764" s="14" t="s">
        <v>975</v>
      </c>
    </row>
    <row r="765" spans="1:14" x14ac:dyDescent="0.3">
      <c r="A765" s="35">
        <v>19</v>
      </c>
      <c r="B765" s="4" t="s">
        <v>622</v>
      </c>
      <c r="C765" s="4" t="s">
        <v>27</v>
      </c>
      <c r="D765" s="4">
        <v>1963</v>
      </c>
      <c r="E765" s="8">
        <f>COUNTIF(F765:L765,"&gt;0")</f>
        <v>1</v>
      </c>
      <c r="F765" s="32">
        <f>IF(ISERROR(VLOOKUP($B765&amp;$N765,'1 этап'!$A$13:$I$512,8,FALSE)),0,VLOOKUP($B765&amp;$N765,'1 этап'!$A$13:$I$512,8,FALSE))</f>
        <v>142.6</v>
      </c>
      <c r="G765" s="32">
        <f>IF(ISERROR(VLOOKUP($B765&amp;$N765,'2 этап'!$A$13:$I$512,8,FALSE)),0,VLOOKUP($B765&amp;$N765,'2 этап'!$A$13:$I$512,8,FALSE))</f>
        <v>0</v>
      </c>
      <c r="H765" s="32">
        <f>IF(ISERROR(VLOOKUP($B765&amp;$N765,'3 этап'!$A$13:$I$512,8,FALSE)),0,VLOOKUP($B765&amp;$N765,'3 этап'!$A$13:$I$512,8,FALSE))</f>
        <v>0</v>
      </c>
      <c r="I765" s="32">
        <f>IF(ISERROR(VLOOKUP($B765&amp;$N765,'4 этап'!$A$13:$I$512,8,FALSE)),0,VLOOKUP($B765&amp;$N765,'4 этап'!$A$13:$I$512,8,FALSE))</f>
        <v>0</v>
      </c>
      <c r="J765" s="32">
        <f>IF(ISERROR(VLOOKUP($B765&amp;$N765,'5 этап'!$A$13:$I$512,8,FALSE)),0,VLOOKUP($B765&amp;$N765,'5 этап'!$A$13:$I$512,8,FALSE))</f>
        <v>0</v>
      </c>
      <c r="K765" s="32">
        <f>IF(ISERROR(VLOOKUP($B765&amp;$N765,'6 этап'!$A$13:$I$512,8,FALSE)),0,VLOOKUP($B765&amp;$N765,'6 этап'!$A$13:$I$512,8,FALSE))</f>
        <v>0</v>
      </c>
      <c r="L765" s="32">
        <f>IF(ISERROR(VLOOKUP($B765&amp;$N765,'7 этап'!$A$13:$I$466,8,FALSE)),0,VLOOKUP($B765&amp;$N765,'7 этап'!$A$13:$I$466,8,FALSE))</f>
        <v>0</v>
      </c>
      <c r="M765" s="12">
        <f>LARGE(F765:K765,1)+LARGE(F765:K765,2)+LARGE(F765:K765,3)+LARGE(F765:K765,4)+L765</f>
        <v>142.6</v>
      </c>
      <c r="N765" s="14" t="s">
        <v>975</v>
      </c>
    </row>
    <row r="766" spans="1:14" x14ac:dyDescent="0.3">
      <c r="A766" s="35">
        <v>20</v>
      </c>
      <c r="B766" s="4" t="s">
        <v>712</v>
      </c>
      <c r="C766" s="4" t="s">
        <v>27</v>
      </c>
      <c r="D766" s="4">
        <v>1984</v>
      </c>
      <c r="E766" s="8">
        <f>COUNTIF(F766:L766,"&gt;0")</f>
        <v>1</v>
      </c>
      <c r="F766" s="32">
        <f>IF(ISERROR(VLOOKUP($B766&amp;$N766,'1 этап'!$A$13:$I$512,8,FALSE)),0,VLOOKUP($B766&amp;$N766,'1 этап'!$A$13:$I$512,8,FALSE))</f>
        <v>0</v>
      </c>
      <c r="G766" s="32">
        <f>IF(ISERROR(VLOOKUP($B766&amp;$N766,'2 этап'!$A$13:$I$512,8,FALSE)),0,VLOOKUP($B766&amp;$N766,'2 этап'!$A$13:$I$512,8,FALSE))</f>
        <v>0</v>
      </c>
      <c r="H766" s="32">
        <f>IF(ISERROR(VLOOKUP($B766&amp;$N766,'3 этап'!$A$13:$I$512,8,FALSE)),0,VLOOKUP($B766&amp;$N766,'3 этап'!$A$13:$I$512,8,FALSE))</f>
        <v>134</v>
      </c>
      <c r="I766" s="32">
        <f>IF(ISERROR(VLOOKUP($B766&amp;$N766,'4 этап'!$A$13:$I$512,8,FALSE)),0,VLOOKUP($B766&amp;$N766,'4 этап'!$A$13:$I$512,8,FALSE))</f>
        <v>0</v>
      </c>
      <c r="J766" s="32">
        <f>IF(ISERROR(VLOOKUP($B766&amp;$N766,'5 этап'!$A$13:$I$512,8,FALSE)),0,VLOOKUP($B766&amp;$N766,'5 этап'!$A$13:$I$512,8,FALSE))</f>
        <v>0</v>
      </c>
      <c r="K766" s="32">
        <f>IF(ISERROR(VLOOKUP($B766&amp;$N766,'6 этап'!$A$13:$I$512,8,FALSE)),0,VLOOKUP($B766&amp;$N766,'6 этап'!$A$13:$I$512,8,FALSE))</f>
        <v>0</v>
      </c>
      <c r="L766" s="32">
        <f>IF(ISERROR(VLOOKUP($B766&amp;$N766,'7 этап'!$A$13:$I$466,8,FALSE)),0,VLOOKUP($B766&amp;$N766,'7 этап'!$A$13:$I$466,8,FALSE))</f>
        <v>0</v>
      </c>
      <c r="M766" s="12">
        <f>LARGE(F766:K766,1)+LARGE(F766:K766,2)+LARGE(F766:K766,3)+LARGE(F766:K766,4)+L766</f>
        <v>134</v>
      </c>
      <c r="N766" s="14" t="s">
        <v>975</v>
      </c>
    </row>
    <row r="767" spans="1:14" x14ac:dyDescent="0.3">
      <c r="A767" s="35">
        <v>21</v>
      </c>
      <c r="B767" s="4" t="s">
        <v>951</v>
      </c>
      <c r="C767" s="4" t="s">
        <v>952</v>
      </c>
      <c r="D767" s="4">
        <v>1968</v>
      </c>
      <c r="E767" s="8">
        <f>COUNTIF(F767:L767,"&gt;0")</f>
        <v>1</v>
      </c>
      <c r="F767" s="32">
        <f>IF(ISERROR(VLOOKUP($B767&amp;$N767,'1 этап'!$A$13:$I$512,8,FALSE)),0,VLOOKUP($B767&amp;$N767,'1 этап'!$A$13:$I$512,8,FALSE))</f>
        <v>0</v>
      </c>
      <c r="G767" s="32">
        <f>IF(ISERROR(VLOOKUP($B767&amp;$N767,'2 этап'!$A$13:$I$512,8,FALSE)),0,VLOOKUP($B767&amp;$N767,'2 этап'!$A$13:$I$512,8,FALSE))</f>
        <v>0</v>
      </c>
      <c r="H767" s="32">
        <f>IF(ISERROR(VLOOKUP($B767&amp;$N767,'3 этап'!$A$13:$I$512,8,FALSE)),0,VLOOKUP($B767&amp;$N767,'3 этап'!$A$13:$I$512,8,FALSE))</f>
        <v>0</v>
      </c>
      <c r="I767" s="32">
        <f>IF(ISERROR(VLOOKUP($B767&amp;$N767,'4 этап'!$A$13:$I$512,8,FALSE)),0,VLOOKUP($B767&amp;$N767,'4 этап'!$A$13:$I$512,8,FALSE))</f>
        <v>0</v>
      </c>
      <c r="J767" s="32">
        <f>IF(ISERROR(VLOOKUP($B767&amp;$N767,'5 этап'!$A$13:$I$512,8,FALSE)),0,VLOOKUP($B767&amp;$N767,'5 этап'!$A$13:$I$512,8,FALSE))</f>
        <v>0</v>
      </c>
      <c r="K767" s="32">
        <f>IF(ISERROR(VLOOKUP($B767&amp;$N767,'6 этап'!$A$13:$I$512,8,FALSE)),0,VLOOKUP($B767&amp;$N767,'6 этап'!$A$13:$I$512,8,FALSE))</f>
        <v>115</v>
      </c>
      <c r="L767" s="32">
        <f>IF(ISERROR(VLOOKUP($B767&amp;$N767,'7 этап'!$A$13:$I$466,8,FALSE)),0,VLOOKUP($B767&amp;$N767,'7 этап'!$A$13:$I$466,8,FALSE))</f>
        <v>0</v>
      </c>
      <c r="M767" s="12">
        <f>LARGE(F767:K767,1)+LARGE(F767:K767,2)+LARGE(F767:K767,3)+LARGE(F767:K767,4)+L767</f>
        <v>115</v>
      </c>
      <c r="N767" s="14" t="s">
        <v>975</v>
      </c>
    </row>
    <row r="768" spans="1:14" x14ac:dyDescent="0.3">
      <c r="A768" s="35">
        <v>22</v>
      </c>
      <c r="B768" s="4" t="s">
        <v>873</v>
      </c>
      <c r="C768" s="4" t="s">
        <v>44</v>
      </c>
      <c r="D768" s="4">
        <v>1955</v>
      </c>
      <c r="E768" s="8">
        <f>COUNTIF(F768:L768,"&gt;0")</f>
        <v>2</v>
      </c>
      <c r="F768" s="32">
        <f>IF(ISERROR(VLOOKUP($B768&amp;$N768,'1 этап'!$A$13:$I$512,8,FALSE)),0,VLOOKUP($B768&amp;$N768,'1 этап'!$A$13:$I$512,8,FALSE))</f>
        <v>0</v>
      </c>
      <c r="G768" s="32">
        <f>IF(ISERROR(VLOOKUP($B768&amp;$N768,'2 этап'!$A$13:$I$512,8,FALSE)),0,VLOOKUP($B768&amp;$N768,'2 этап'!$A$13:$I$512,8,FALSE))</f>
        <v>0</v>
      </c>
      <c r="H768" s="32">
        <f>IF(ISERROR(VLOOKUP($B768&amp;$N768,'3 этап'!$A$13:$I$512,8,FALSE)),0,VLOOKUP($B768&amp;$N768,'3 этап'!$A$13:$I$512,8,FALSE))</f>
        <v>0</v>
      </c>
      <c r="I768" s="32">
        <f>IF(ISERROR(VLOOKUP($B768&amp;$N768,'4 этап'!$A$13:$I$512,8,FALSE)),0,VLOOKUP($B768&amp;$N768,'4 этап'!$A$13:$I$512,8,FALSE))</f>
        <v>0</v>
      </c>
      <c r="J768" s="32">
        <f>IF(ISERROR(VLOOKUP($B768&amp;$N768,'5 этап'!$A$13:$I$512,8,FALSE)),0,VLOOKUP($B768&amp;$N768,'5 этап'!$A$13:$I$512,8,FALSE))</f>
        <v>1</v>
      </c>
      <c r="K768" s="32">
        <f>IF(ISERROR(VLOOKUP($B768&amp;$N768,'6 этап'!$A$13:$I$512,8,FALSE)),0,VLOOKUP($B768&amp;$N768,'6 этап'!$A$13:$I$512,8,FALSE))</f>
        <v>0</v>
      </c>
      <c r="L768" s="32">
        <f>IF(ISERROR(VLOOKUP($B768&amp;$N768,'7 этап'!$A$13:$I$466,8,FALSE)),0,VLOOKUP($B768&amp;$N768,'7 этап'!$A$13:$I$466,8,FALSE))</f>
        <v>113.5</v>
      </c>
      <c r="M768" s="12">
        <f>LARGE(F768:K768,1)+LARGE(F768:K768,2)+LARGE(F768:K768,3)+LARGE(F768:K768,4)+L768</f>
        <v>114.5</v>
      </c>
      <c r="N768" s="14" t="s">
        <v>975</v>
      </c>
    </row>
    <row r="769" spans="1:14" x14ac:dyDescent="0.3">
      <c r="A769" s="35">
        <v>23</v>
      </c>
      <c r="B769" s="4" t="s">
        <v>713</v>
      </c>
      <c r="C769" s="4" t="s">
        <v>33</v>
      </c>
      <c r="D769" s="4">
        <v>1956</v>
      </c>
      <c r="E769" s="8">
        <f>COUNTIF(F769:L769,"&gt;0")</f>
        <v>1</v>
      </c>
      <c r="F769" s="32">
        <f>IF(ISERROR(VLOOKUP($B769&amp;$N769,'1 этап'!$A$13:$I$512,8,FALSE)),0,VLOOKUP($B769&amp;$N769,'1 этап'!$A$13:$I$512,8,FALSE))</f>
        <v>0</v>
      </c>
      <c r="G769" s="32">
        <f>IF(ISERROR(VLOOKUP($B769&amp;$N769,'2 этап'!$A$13:$I$512,8,FALSE)),0,VLOOKUP($B769&amp;$N769,'2 этап'!$A$13:$I$512,8,FALSE))</f>
        <v>0</v>
      </c>
      <c r="H769" s="32">
        <f>IF(ISERROR(VLOOKUP($B769&amp;$N769,'3 этап'!$A$13:$I$512,8,FALSE)),0,VLOOKUP($B769&amp;$N769,'3 этап'!$A$13:$I$512,8,FALSE))</f>
        <v>45.8</v>
      </c>
      <c r="I769" s="32">
        <f>IF(ISERROR(VLOOKUP($B769&amp;$N769,'4 этап'!$A$13:$I$512,8,FALSE)),0,VLOOKUP($B769&amp;$N769,'4 этап'!$A$13:$I$512,8,FALSE))</f>
        <v>0</v>
      </c>
      <c r="J769" s="32">
        <f>IF(ISERROR(VLOOKUP($B769&amp;$N769,'5 этап'!$A$13:$I$512,8,FALSE)),0,VLOOKUP($B769&amp;$N769,'5 этап'!$A$13:$I$512,8,FALSE))</f>
        <v>0</v>
      </c>
      <c r="K769" s="32">
        <f>IF(ISERROR(VLOOKUP($B769&amp;$N769,'6 этап'!$A$13:$I$512,8,FALSE)),0,VLOOKUP($B769&amp;$N769,'6 этап'!$A$13:$I$512,8,FALSE))</f>
        <v>0</v>
      </c>
      <c r="L769" s="32">
        <f>IF(ISERROR(VLOOKUP($B769&amp;$N769,'7 этап'!$A$13:$I$466,8,FALSE)),0,VLOOKUP($B769&amp;$N769,'7 этап'!$A$13:$I$466,8,FALSE))</f>
        <v>0</v>
      </c>
      <c r="M769" s="12">
        <f>LARGE(F769:K769,1)+LARGE(F769:K769,2)+LARGE(F769:K769,3)+LARGE(F769:K769,4)+L769</f>
        <v>45.8</v>
      </c>
      <c r="N769" s="14" t="s">
        <v>975</v>
      </c>
    </row>
    <row r="770" spans="1:14" x14ac:dyDescent="0.3">
      <c r="A770" s="35">
        <v>24</v>
      </c>
      <c r="B770" s="4" t="s">
        <v>872</v>
      </c>
      <c r="C770" s="4" t="s">
        <v>27</v>
      </c>
      <c r="D770" s="4">
        <v>1987</v>
      </c>
      <c r="E770" s="8">
        <f>COUNTIF(F770:L770,"&gt;0")</f>
        <v>1</v>
      </c>
      <c r="F770" s="32">
        <f>IF(ISERROR(VLOOKUP($B770&amp;$N770,'1 этап'!$A$13:$I$512,8,FALSE)),0,VLOOKUP($B770&amp;$N770,'1 этап'!$A$13:$I$512,8,FALSE))</f>
        <v>0</v>
      </c>
      <c r="G770" s="32">
        <f>IF(ISERROR(VLOOKUP($B770&amp;$N770,'2 этап'!$A$13:$I$512,8,FALSE)),0,VLOOKUP($B770&amp;$N770,'2 этап'!$A$13:$I$512,8,FALSE))</f>
        <v>0</v>
      </c>
      <c r="H770" s="32">
        <f>IF(ISERROR(VLOOKUP($B770&amp;$N770,'3 этап'!$A$13:$I$512,8,FALSE)),0,VLOOKUP($B770&amp;$N770,'3 этап'!$A$13:$I$512,8,FALSE))</f>
        <v>0</v>
      </c>
      <c r="I770" s="32">
        <f>IF(ISERROR(VLOOKUP($B770&amp;$N770,'4 этап'!$A$13:$I$512,8,FALSE)),0,VLOOKUP($B770&amp;$N770,'4 этап'!$A$13:$I$512,8,FALSE))</f>
        <v>0</v>
      </c>
      <c r="J770" s="32">
        <f>IF(ISERROR(VLOOKUP($B770&amp;$N770,'5 этап'!$A$13:$I$512,8,FALSE)),0,VLOOKUP($B770&amp;$N770,'5 этап'!$A$13:$I$512,8,FALSE))</f>
        <v>1</v>
      </c>
      <c r="K770" s="32">
        <f>IF(ISERROR(VLOOKUP($B770&amp;$N770,'6 этап'!$A$13:$I$512,8,FALSE)),0,VLOOKUP($B770&amp;$N770,'6 этап'!$A$13:$I$512,8,FALSE))</f>
        <v>0</v>
      </c>
      <c r="L770" s="32">
        <f>IF(ISERROR(VLOOKUP($B770&amp;$N770,'7 этап'!$A$13:$I$466,8,FALSE)),0,VLOOKUP($B770&amp;$N770,'7 этап'!$A$13:$I$466,8,FALSE))</f>
        <v>0</v>
      </c>
      <c r="M770" s="12">
        <f>LARGE(F770:K770,1)+LARGE(F770:K770,2)+LARGE(F770:K770,3)+LARGE(F770:K770,4)+L770</f>
        <v>1</v>
      </c>
      <c r="N770" s="14" t="s">
        <v>975</v>
      </c>
    </row>
    <row r="771" spans="1:14" x14ac:dyDescent="0.3">
      <c r="A771" s="35">
        <v>25</v>
      </c>
      <c r="B771" s="4" t="s">
        <v>623</v>
      </c>
      <c r="C771" s="4" t="s">
        <v>112</v>
      </c>
      <c r="D771" s="4">
        <v>1975</v>
      </c>
      <c r="E771" s="8">
        <f>COUNTIF(F771:L771,"&gt;0")</f>
        <v>2</v>
      </c>
      <c r="F771" s="32">
        <f>IF(ISERROR(VLOOKUP($B771&amp;$N771,'1 этап'!$A$13:$I$512,8,FALSE)),0,VLOOKUP($B771&amp;$N771,'1 этап'!$A$13:$I$512,8,FALSE))</f>
        <v>0.01</v>
      </c>
      <c r="G771" s="32">
        <f>IF(ISERROR(VLOOKUP($B771&amp;$N771,'2 этап'!$A$13:$I$512,8,FALSE)),0,VLOOKUP($B771&amp;$N771,'2 этап'!$A$13:$I$512,8,FALSE))</f>
        <v>0</v>
      </c>
      <c r="H771" s="32">
        <f>IF(ISERROR(VLOOKUP($B771&amp;$N771,'3 этап'!$A$13:$I$512,8,FALSE)),0,VLOOKUP($B771&amp;$N771,'3 этап'!$A$13:$I$512,8,FALSE))</f>
        <v>0</v>
      </c>
      <c r="I771" s="32">
        <f>IF(ISERROR(VLOOKUP($B771&amp;$N771,'4 этап'!$A$13:$I$512,8,FALSE)),0,VLOOKUP($B771&amp;$N771,'4 этап'!$A$13:$I$512,8,FALSE))</f>
        <v>0.01</v>
      </c>
      <c r="J771" s="32">
        <f>IF(ISERROR(VLOOKUP($B771&amp;$N771,'5 этап'!$A$13:$I$512,8,FALSE)),0,VLOOKUP($B771&amp;$N771,'5 этап'!$A$13:$I$512,8,FALSE))</f>
        <v>0</v>
      </c>
      <c r="K771" s="32">
        <f>IF(ISERROR(VLOOKUP($B771&amp;$N771,'6 этап'!$A$13:$I$512,8,FALSE)),0,VLOOKUP($B771&amp;$N771,'6 этап'!$A$13:$I$512,8,FALSE))</f>
        <v>0</v>
      </c>
      <c r="L771" s="32">
        <f>IF(ISERROR(VLOOKUP($B771&amp;$N771,'7 этап'!$A$13:$I$466,8,FALSE)),0,VLOOKUP($B771&amp;$N771,'7 этап'!$A$13:$I$466,8,FALSE))</f>
        <v>0</v>
      </c>
      <c r="M771" s="12">
        <f>LARGE(F771:K771,1)+LARGE(F771:K771,2)+LARGE(F771:K771,3)+LARGE(F771:K771,4)+L771</f>
        <v>0.02</v>
      </c>
      <c r="N771" s="14" t="s">
        <v>975</v>
      </c>
    </row>
    <row r="772" spans="1:14" x14ac:dyDescent="0.3">
      <c r="A772" s="35">
        <v>26</v>
      </c>
      <c r="B772" s="4" t="s">
        <v>774</v>
      </c>
      <c r="C772" s="4" t="s">
        <v>94</v>
      </c>
      <c r="D772" s="4">
        <v>1965</v>
      </c>
      <c r="E772" s="8">
        <f>COUNTIF(F772:L772,"&gt;0")</f>
        <v>1</v>
      </c>
      <c r="F772" s="32">
        <f>IF(ISERROR(VLOOKUP($B772&amp;$N772,'1 этап'!$A$13:$I$512,8,FALSE)),0,VLOOKUP($B772&amp;$N772,'1 этап'!$A$13:$I$512,8,FALSE))</f>
        <v>0</v>
      </c>
      <c r="G772" s="32">
        <f>IF(ISERROR(VLOOKUP($B772&amp;$N772,'2 этап'!$A$13:$I$512,8,FALSE)),0,VLOOKUP($B772&amp;$N772,'2 этап'!$A$13:$I$512,8,FALSE))</f>
        <v>0</v>
      </c>
      <c r="H772" s="32">
        <f>IF(ISERROR(VLOOKUP($B772&amp;$N772,'3 этап'!$A$13:$I$512,8,FALSE)),0,VLOOKUP($B772&amp;$N772,'3 этап'!$A$13:$I$512,8,FALSE))</f>
        <v>0</v>
      </c>
      <c r="I772" s="32">
        <f>IF(ISERROR(VLOOKUP($B772&amp;$N772,'4 этап'!$A$13:$I$512,8,FALSE)),0,VLOOKUP($B772&amp;$N772,'4 этап'!$A$13:$I$512,8,FALSE))</f>
        <v>0.01</v>
      </c>
      <c r="J772" s="32">
        <f>IF(ISERROR(VLOOKUP($B772&amp;$N772,'5 этап'!$A$13:$I$512,8,FALSE)),0,VLOOKUP($B772&amp;$N772,'5 этап'!$A$13:$I$512,8,FALSE))</f>
        <v>0</v>
      </c>
      <c r="K772" s="32">
        <f>IF(ISERROR(VLOOKUP($B772&amp;$N772,'6 этап'!$A$13:$I$512,8,FALSE)),0,VLOOKUP($B772&amp;$N772,'6 этап'!$A$13:$I$512,8,FALSE))</f>
        <v>0</v>
      </c>
      <c r="L772" s="32">
        <f>IF(ISERROR(VLOOKUP($B772&amp;$N772,'7 этап'!$A$13:$I$466,8,FALSE)),0,VLOOKUP($B772&amp;$N772,'7 этап'!$A$13:$I$466,8,FALSE))</f>
        <v>0</v>
      </c>
      <c r="M772" s="12">
        <f>LARGE(F772:K772,1)+LARGE(F772:K772,2)+LARGE(F772:K772,3)+LARGE(F772:K772,4)+L772</f>
        <v>0.01</v>
      </c>
      <c r="N772" s="14" t="s">
        <v>975</v>
      </c>
    </row>
    <row r="773" spans="1:14" x14ac:dyDescent="0.3">
      <c r="A773" s="35">
        <v>27</v>
      </c>
      <c r="B773" s="16" t="s">
        <v>874</v>
      </c>
      <c r="C773" s="16" t="s">
        <v>27</v>
      </c>
      <c r="D773" s="16">
        <v>1987</v>
      </c>
      <c r="E773" s="8">
        <f>COUNTIF(F773:L773,"&gt;0")</f>
        <v>1</v>
      </c>
      <c r="F773" s="32">
        <f>IF(ISERROR(VLOOKUP($B773&amp;$N773,'1 этап'!$A$13:$I$512,8,FALSE)),0,VLOOKUP($B773&amp;$N773,'1 этап'!$A$13:$I$512,8,FALSE))</f>
        <v>0</v>
      </c>
      <c r="G773" s="32">
        <f>IF(ISERROR(VLOOKUP($B773&amp;$N773,'2 этап'!$A$13:$I$512,8,FALSE)),0,VLOOKUP($B773&amp;$N773,'2 этап'!$A$13:$I$512,8,FALSE))</f>
        <v>0</v>
      </c>
      <c r="H773" s="32">
        <f>IF(ISERROR(VLOOKUP($B773&amp;$N773,'3 этап'!$A$13:$I$512,8,FALSE)),0,VLOOKUP($B773&amp;$N773,'3 этап'!$A$13:$I$512,8,FALSE))</f>
        <v>0</v>
      </c>
      <c r="I773" s="32">
        <f>IF(ISERROR(VLOOKUP($B773&amp;$N773,'4 этап'!$A$13:$I$512,8,FALSE)),0,VLOOKUP($B773&amp;$N773,'4 этап'!$A$13:$I$512,8,FALSE))</f>
        <v>0</v>
      </c>
      <c r="J773" s="32">
        <f>IF(ISERROR(VLOOKUP($B773&amp;$N773,'5 этап'!$A$13:$I$512,8,FALSE)),0,VLOOKUP($B773&amp;$N773,'5 этап'!$A$13:$I$512,8,FALSE))</f>
        <v>0.01</v>
      </c>
      <c r="K773" s="32">
        <f>IF(ISERROR(VLOOKUP($B773&amp;$N773,'6 этап'!$A$13:$I$512,8,FALSE)),0,VLOOKUP($B773&amp;$N773,'6 этап'!$A$13:$I$512,8,FALSE))</f>
        <v>0</v>
      </c>
      <c r="L773" s="32">
        <f>IF(ISERROR(VLOOKUP($B773&amp;$N773,'7 этап'!$A$13:$I$466,8,FALSE)),0,VLOOKUP($B773&amp;$N773,'7 этап'!$A$13:$I$466,8,FALSE))</f>
        <v>0</v>
      </c>
      <c r="M773" s="12">
        <f>LARGE(F773:K773,1)+LARGE(F773:K773,2)+LARGE(F773:K773,3)+LARGE(F773:K773,4)+L773</f>
        <v>0.01</v>
      </c>
      <c r="N773" s="14" t="s">
        <v>975</v>
      </c>
    </row>
    <row r="774" spans="1:14" s="34" customFormat="1" x14ac:dyDescent="0.3">
      <c r="A774" s="35">
        <v>28</v>
      </c>
      <c r="B774" s="35" t="s">
        <v>624</v>
      </c>
      <c r="C774" s="35" t="s">
        <v>27</v>
      </c>
      <c r="D774" s="35">
        <v>1985</v>
      </c>
      <c r="E774" s="8">
        <f>COUNTIF(F774:L774,"&gt;0")</f>
        <v>1</v>
      </c>
      <c r="F774" s="32">
        <f>IF(ISERROR(VLOOKUP($B774&amp;$N774,'1 этап'!$A$13:$I$512,8,FALSE)),0,VLOOKUP($B774&amp;$N774,'1 этап'!$A$13:$I$512,8,FALSE))</f>
        <v>0.01</v>
      </c>
      <c r="G774" s="32">
        <f>IF(ISERROR(VLOOKUP($B774&amp;$N774,'2 этап'!$A$13:$I$512,8,FALSE)),0,VLOOKUP($B774&amp;$N774,'2 этап'!$A$13:$I$512,8,FALSE))</f>
        <v>0</v>
      </c>
      <c r="H774" s="32">
        <f>IF(ISERROR(VLOOKUP($B774&amp;$N774,'3 этап'!$A$13:$I$512,8,FALSE)),0,VLOOKUP($B774&amp;$N774,'3 этап'!$A$13:$I$512,8,FALSE))</f>
        <v>0</v>
      </c>
      <c r="I774" s="32">
        <f>IF(ISERROR(VLOOKUP($B774&amp;$N774,'4 этап'!$A$13:$I$512,8,FALSE)),0,VLOOKUP($B774&amp;$N774,'4 этап'!$A$13:$I$512,8,FALSE))</f>
        <v>0</v>
      </c>
      <c r="J774" s="32">
        <f>IF(ISERROR(VLOOKUP($B774&amp;$N774,'5 этап'!$A$13:$I$512,8,FALSE)),0,VLOOKUP($B774&amp;$N774,'5 этап'!$A$13:$I$512,8,FALSE))</f>
        <v>0</v>
      </c>
      <c r="K774" s="32">
        <f>IF(ISERROR(VLOOKUP($B774&amp;$N774,'6 этап'!$A$13:$I$512,8,FALSE)),0,VLOOKUP($B774&amp;$N774,'6 этап'!$A$13:$I$512,8,FALSE))</f>
        <v>0</v>
      </c>
      <c r="L774" s="32">
        <f>IF(ISERROR(VLOOKUP($B774&amp;$N774,'7 этап'!$A$13:$I$466,8,FALSE)),0,VLOOKUP($B774&amp;$N774,'7 этап'!$A$13:$I$466,8,FALSE))</f>
        <v>0</v>
      </c>
      <c r="M774" s="12">
        <f>LARGE(F774:K774,1)+LARGE(F774:K774,2)+LARGE(F774:K774,3)+LARGE(F774:K774,4)+L774</f>
        <v>0.01</v>
      </c>
      <c r="N774" s="14" t="s">
        <v>975</v>
      </c>
    </row>
    <row r="775" spans="1:14" ht="28.5" customHeight="1" x14ac:dyDescent="0.3">
      <c r="A775" s="9" t="s">
        <v>976</v>
      </c>
      <c r="B775" s="9"/>
      <c r="C775" s="9"/>
      <c r="D775" s="9"/>
      <c r="E775" s="15"/>
      <c r="F775" s="32">
        <f>IF(ISERROR(VLOOKUP($B775&amp;$N775,'1 этап'!$A$13:$I$512,8,FALSE)),0,VLOOKUP($B775&amp;$N775,'1 этап'!$A$13:$I$512,8,FALSE))</f>
        <v>0</v>
      </c>
      <c r="G775" s="32">
        <f>IF(ISERROR(VLOOKUP($B775&amp;$N775,'2 этап'!$A$13:$I$512,8,FALSE)),0,VLOOKUP($B775&amp;$N775,'2 этап'!$A$13:$I$512,8,FALSE))</f>
        <v>0</v>
      </c>
      <c r="H775" s="32">
        <f>IF(ISERROR(VLOOKUP($B775&amp;$N775,'3 этап'!$A$13:$I$512,8,FALSE)),0,VLOOKUP($B775&amp;$N775,'3 этап'!$A$13:$I$512,8,FALSE))</f>
        <v>0</v>
      </c>
      <c r="I775" s="32">
        <f>IF(ISERROR(VLOOKUP($B775&amp;$N775,'4 этап'!$A$13:$I$512,8,FALSE)),0,VLOOKUP($B775&amp;$N775,'4 этап'!$A$13:$I$512,8,FALSE))</f>
        <v>0</v>
      </c>
      <c r="J775" s="32">
        <f>IF(ISERROR(VLOOKUP($B775&amp;$N775,'5 этап'!$A$13:$I$512,8,FALSE)),0,VLOOKUP($B775&amp;$N775,'5 этап'!$A$13:$I$512,8,FALSE))</f>
        <v>0</v>
      </c>
      <c r="K775" s="32">
        <f>IF(ISERROR(VLOOKUP($B775&amp;$N775,'6 этап'!$A$13:$I$512,8,FALSE)),0,VLOOKUP($B775&amp;$N775,'6 этап'!$A$13:$I$512,8,FALSE))</f>
        <v>0</v>
      </c>
      <c r="L775" s="32">
        <f>IF(ISERROR(VLOOKUP($B775&amp;$N775,'7 этап'!$A$13:$I$466,8,FALSE)),0,VLOOKUP($B775&amp;$N775,'7 этап'!$A$13:$I$466,8,FALSE))</f>
        <v>0</v>
      </c>
      <c r="M775" s="25">
        <v>1001</v>
      </c>
      <c r="N775" s="26" t="s">
        <v>976</v>
      </c>
    </row>
    <row r="776" spans="1:14" x14ac:dyDescent="0.3">
      <c r="A776" s="4">
        <v>1</v>
      </c>
      <c r="B776" s="4" t="s">
        <v>388</v>
      </c>
      <c r="C776" s="4" t="s">
        <v>377</v>
      </c>
      <c r="D776" s="4">
        <v>2003</v>
      </c>
      <c r="E776" s="8">
        <f>COUNTIF(F776:L776,"&gt;0")</f>
        <v>7</v>
      </c>
      <c r="F776" s="32">
        <f>IF(ISERROR(VLOOKUP($B776&amp;$N776,'1 этап'!$A$13:$I$512,8,FALSE)),0,VLOOKUP($B776&amp;$N776,'1 этап'!$A$13:$I$512,8,FALSE))</f>
        <v>195.9</v>
      </c>
      <c r="G776" s="32">
        <f>IF(ISERROR(VLOOKUP($B776&amp;$N776,'2 этап'!$A$13:$I$512,8,FALSE)),0,VLOOKUP($B776&amp;$N776,'2 этап'!$A$13:$I$512,8,FALSE))</f>
        <v>184.4</v>
      </c>
      <c r="H776" s="32">
        <f>IF(ISERROR(VLOOKUP($B776&amp;$N776,'3 этап'!$A$13:$I$512,8,FALSE)),0,VLOOKUP($B776&amp;$N776,'3 этап'!$A$13:$I$512,8,FALSE))</f>
        <v>196.1</v>
      </c>
      <c r="I776" s="32">
        <f>IF(ISERROR(VLOOKUP($B776&amp;$N776,'4 этап'!$A$13:$I$512,8,FALSE)),0,VLOOKUP($B776&amp;$N776,'4 этап'!$A$13:$I$512,8,FALSE))</f>
        <v>180.3</v>
      </c>
      <c r="J776" s="32">
        <f>IF(ISERROR(VLOOKUP($B776&amp;$N776,'5 этап'!$A$13:$I$512,8,FALSE)),0,VLOOKUP($B776&amp;$N776,'5 этап'!$A$13:$I$512,8,FALSE))</f>
        <v>190.6</v>
      </c>
      <c r="K776" s="32">
        <f>IF(ISERROR(VLOOKUP($B776&amp;$N776,'6 этап'!$A$13:$I$512,8,FALSE)),0,VLOOKUP($B776&amp;$N776,'6 этап'!$A$13:$I$512,8,FALSE))</f>
        <v>196.5</v>
      </c>
      <c r="L776" s="32">
        <f>IF(ISERROR(VLOOKUP($B776&amp;$N776,'7 этап'!$A$13:$I$466,8,FALSE)),0,VLOOKUP($B776&amp;$N776,'7 этап'!$A$13:$I$466,8,FALSE))</f>
        <v>193.3</v>
      </c>
      <c r="M776" s="12">
        <f>LARGE(F776:K776,1)+LARGE(F776:K776,2)+LARGE(F776:K776,3)+LARGE(F776:K776,4)+L776</f>
        <v>972.40000000000009</v>
      </c>
      <c r="N776" s="14" t="s">
        <v>976</v>
      </c>
    </row>
    <row r="777" spans="1:14" x14ac:dyDescent="0.3">
      <c r="A777" s="4">
        <v>2</v>
      </c>
      <c r="B777" s="4" t="s">
        <v>382</v>
      </c>
      <c r="C777" s="4" t="s">
        <v>61</v>
      </c>
      <c r="D777" s="4">
        <v>1996</v>
      </c>
      <c r="E777" s="8">
        <f>COUNTIF(F777:L777,"&gt;0")</f>
        <v>7</v>
      </c>
      <c r="F777" s="32">
        <f>IF(ISERROR(VLOOKUP($B777&amp;$N777,'1 этап'!$A$13:$I$512,8,FALSE)),0,VLOOKUP($B777&amp;$N777,'1 этап'!$A$13:$I$512,8,FALSE))</f>
        <v>194.6</v>
      </c>
      <c r="G777" s="32">
        <f>IF(ISERROR(VLOOKUP($B777&amp;$N777,'2 этап'!$A$13:$I$512,8,FALSE)),0,VLOOKUP($B777&amp;$N777,'2 этап'!$A$13:$I$512,8,FALSE))</f>
        <v>189.6</v>
      </c>
      <c r="H777" s="32">
        <f>IF(ISERROR(VLOOKUP($B777&amp;$N777,'3 этап'!$A$13:$I$512,8,FALSE)),0,VLOOKUP($B777&amp;$N777,'3 этап'!$A$13:$I$512,8,FALSE))</f>
        <v>187.5</v>
      </c>
      <c r="I777" s="32">
        <f>IF(ISERROR(VLOOKUP($B777&amp;$N777,'4 этап'!$A$13:$I$512,8,FALSE)),0,VLOOKUP($B777&amp;$N777,'4 этап'!$A$13:$I$512,8,FALSE))</f>
        <v>0.01</v>
      </c>
      <c r="J777" s="32">
        <f>IF(ISERROR(VLOOKUP($B777&amp;$N777,'5 этап'!$A$13:$I$512,8,FALSE)),0,VLOOKUP($B777&amp;$N777,'5 этап'!$A$13:$I$512,8,FALSE))</f>
        <v>184.9</v>
      </c>
      <c r="K777" s="32">
        <f>IF(ISERROR(VLOOKUP($B777&amp;$N777,'6 этап'!$A$13:$I$512,8,FALSE)),0,VLOOKUP($B777&amp;$N777,'6 этап'!$A$13:$I$512,8,FALSE))</f>
        <v>185.6</v>
      </c>
      <c r="L777" s="32">
        <f>IF(ISERROR(VLOOKUP($B777&amp;$N777,'7 этап'!$A$13:$I$466,8,FALSE)),0,VLOOKUP($B777&amp;$N777,'7 этап'!$A$13:$I$466,8,FALSE))</f>
        <v>186.8</v>
      </c>
      <c r="M777" s="12">
        <f>LARGE(F777:K777,1)+LARGE(F777:K777,2)+LARGE(F777:K777,3)+LARGE(F777:K777,4)+L777</f>
        <v>944.10000000000014</v>
      </c>
      <c r="N777" s="14" t="s">
        <v>976</v>
      </c>
    </row>
    <row r="778" spans="1:14" x14ac:dyDescent="0.3">
      <c r="A778" s="35">
        <v>3</v>
      </c>
      <c r="B778" s="4" t="s">
        <v>383</v>
      </c>
      <c r="C778" s="4" t="s">
        <v>27</v>
      </c>
      <c r="D778" s="4">
        <v>1977</v>
      </c>
      <c r="E778" s="8">
        <f>COUNTIF(F778:L778,"&gt;0")</f>
        <v>5</v>
      </c>
      <c r="F778" s="32">
        <f>IF(ISERROR(VLOOKUP($B778&amp;$N778,'1 этап'!$A$13:$I$512,8,FALSE)),0,VLOOKUP($B778&amp;$N778,'1 этап'!$A$13:$I$512,8,FALSE))</f>
        <v>192.7</v>
      </c>
      <c r="G778" s="32">
        <f>IF(ISERROR(VLOOKUP($B778&amp;$N778,'2 этап'!$A$13:$I$512,8,FALSE)),0,VLOOKUP($B778&amp;$N778,'2 этап'!$A$13:$I$512,8,FALSE))</f>
        <v>188.6</v>
      </c>
      <c r="H778" s="32">
        <f>IF(ISERROR(VLOOKUP($B778&amp;$N778,'3 этап'!$A$13:$I$512,8,FALSE)),0,VLOOKUP($B778&amp;$N778,'3 этап'!$A$13:$I$512,8,FALSE))</f>
        <v>0</v>
      </c>
      <c r="I778" s="32">
        <f>IF(ISERROR(VLOOKUP($B778&amp;$N778,'4 этап'!$A$13:$I$512,8,FALSE)),0,VLOOKUP($B778&amp;$N778,'4 этап'!$A$13:$I$512,8,FALSE))</f>
        <v>179.3</v>
      </c>
      <c r="J778" s="32">
        <f>IF(ISERROR(VLOOKUP($B778&amp;$N778,'5 этап'!$A$13:$I$512,8,FALSE)),0,VLOOKUP($B778&amp;$N778,'5 этап'!$A$13:$I$512,8,FALSE))</f>
        <v>0</v>
      </c>
      <c r="K778" s="32">
        <f>IF(ISERROR(VLOOKUP($B778&amp;$N778,'6 этап'!$A$13:$I$512,8,FALSE)),0,VLOOKUP($B778&amp;$N778,'6 этап'!$A$13:$I$512,8,FALSE))</f>
        <v>183.7</v>
      </c>
      <c r="L778" s="32">
        <f>IF(ISERROR(VLOOKUP($B778&amp;$N778,'7 этап'!$A$13:$I$466,8,FALSE)),0,VLOOKUP($B778&amp;$N778,'7 этап'!$A$13:$I$466,8,FALSE))</f>
        <v>181.5</v>
      </c>
      <c r="M778" s="12">
        <f>LARGE(F778:K778,1)+LARGE(F778:K778,2)+LARGE(F778:K778,3)+LARGE(F778:K778,4)+L778</f>
        <v>925.8</v>
      </c>
      <c r="N778" s="14" t="s">
        <v>976</v>
      </c>
    </row>
    <row r="779" spans="1:14" x14ac:dyDescent="0.3">
      <c r="A779" s="35">
        <v>4</v>
      </c>
      <c r="B779" s="4" t="s">
        <v>385</v>
      </c>
      <c r="C779" s="4" t="s">
        <v>44</v>
      </c>
      <c r="D779" s="4">
        <v>1995</v>
      </c>
      <c r="E779" s="8">
        <f>COUNTIF(F779:L779,"&gt;0")</f>
        <v>5</v>
      </c>
      <c r="F779" s="32">
        <f>IF(ISERROR(VLOOKUP($B779&amp;$N779,'1 этап'!$A$13:$I$512,8,FALSE)),0,VLOOKUP($B779&amp;$N779,'1 этап'!$A$13:$I$512,8,FALSE))</f>
        <v>0</v>
      </c>
      <c r="G779" s="32">
        <f>IF(ISERROR(VLOOKUP($B779&amp;$N779,'2 этап'!$A$13:$I$512,8,FALSE)),0,VLOOKUP($B779&amp;$N779,'2 этап'!$A$13:$I$512,8,FALSE))</f>
        <v>186.4</v>
      </c>
      <c r="H779" s="32">
        <f>IF(ISERROR(VLOOKUP($B779&amp;$N779,'3 этап'!$A$13:$I$512,8,FALSE)),0,VLOOKUP($B779&amp;$N779,'3 этап'!$A$13:$I$512,8,FALSE))</f>
        <v>190.4</v>
      </c>
      <c r="I779" s="32">
        <f>IF(ISERROR(VLOOKUP($B779&amp;$N779,'4 этап'!$A$13:$I$512,8,FALSE)),0,VLOOKUP($B779&amp;$N779,'4 этап'!$A$13:$I$512,8,FALSE))</f>
        <v>181.8</v>
      </c>
      <c r="J779" s="32">
        <f>IF(ISERROR(VLOOKUP($B779&amp;$N779,'5 этап'!$A$13:$I$512,8,FALSE)),0,VLOOKUP($B779&amp;$N779,'5 этап'!$A$13:$I$512,8,FALSE))</f>
        <v>179.8</v>
      </c>
      <c r="K779" s="32">
        <f>IF(ISERROR(VLOOKUP($B779&amp;$N779,'6 этап'!$A$13:$I$512,8,FALSE)),0,VLOOKUP($B779&amp;$N779,'6 этап'!$A$13:$I$512,8,FALSE))</f>
        <v>0</v>
      </c>
      <c r="L779" s="32">
        <f>IF(ISERROR(VLOOKUP($B779&amp;$N779,'7 этап'!$A$13:$I$466,8,FALSE)),0,VLOOKUP($B779&amp;$N779,'7 этап'!$A$13:$I$466,8,FALSE))</f>
        <v>183.7</v>
      </c>
      <c r="M779" s="12">
        <f>LARGE(F779:K779,1)+LARGE(F779:K779,2)+LARGE(F779:K779,3)+LARGE(F779:K779,4)+L779</f>
        <v>922.10000000000014</v>
      </c>
      <c r="N779" s="14" t="s">
        <v>976</v>
      </c>
    </row>
    <row r="780" spans="1:14" x14ac:dyDescent="0.3">
      <c r="A780" s="35">
        <v>5</v>
      </c>
      <c r="B780" s="4" t="s">
        <v>393</v>
      </c>
      <c r="C780" s="4" t="s">
        <v>377</v>
      </c>
      <c r="D780" s="4">
        <v>2001</v>
      </c>
      <c r="E780" s="8">
        <f>COUNTIF(F780:L780,"&gt;0")</f>
        <v>6</v>
      </c>
      <c r="F780" s="32">
        <f>IF(ISERROR(VLOOKUP($B780&amp;$N780,'1 этап'!$A$13:$I$512,8,FALSE)),0,VLOOKUP($B780&amp;$N780,'1 этап'!$A$13:$I$512,8,FALSE))</f>
        <v>188.9</v>
      </c>
      <c r="G780" s="32">
        <f>IF(ISERROR(VLOOKUP($B780&amp;$N780,'2 этап'!$A$13:$I$512,8,FALSE)),0,VLOOKUP($B780&amp;$N780,'2 этап'!$A$13:$I$512,8,FALSE))</f>
        <v>178.3</v>
      </c>
      <c r="H780" s="32">
        <f>IF(ISERROR(VLOOKUP($B780&amp;$N780,'3 этап'!$A$13:$I$512,8,FALSE)),0,VLOOKUP($B780&amp;$N780,'3 этап'!$A$13:$I$512,8,FALSE))</f>
        <v>180.3</v>
      </c>
      <c r="I780" s="32">
        <f>IF(ISERROR(VLOOKUP($B780&amp;$N780,'4 этап'!$A$13:$I$512,8,FALSE)),0,VLOOKUP($B780&amp;$N780,'4 этап'!$A$13:$I$512,8,FALSE))</f>
        <v>0.01</v>
      </c>
      <c r="J780" s="32">
        <f>IF(ISERROR(VLOOKUP($B780&amp;$N780,'5 этап'!$A$13:$I$512,8,FALSE)),0,VLOOKUP($B780&amp;$N780,'5 этап'!$A$13:$I$512,8,FALSE))</f>
        <v>184.7</v>
      </c>
      <c r="K780" s="32">
        <f>IF(ISERROR(VLOOKUP($B780&amp;$N780,'6 этап'!$A$13:$I$512,8,FALSE)),0,VLOOKUP($B780&amp;$N780,'6 этап'!$A$13:$I$512,8,FALSE))</f>
        <v>0</v>
      </c>
      <c r="L780" s="32">
        <f>IF(ISERROR(VLOOKUP($B780&amp;$N780,'7 этап'!$A$13:$I$466,8,FALSE)),0,VLOOKUP($B780&amp;$N780,'7 этап'!$A$13:$I$466,8,FALSE))</f>
        <v>173.4</v>
      </c>
      <c r="M780" s="12">
        <f>LARGE(F780:K780,1)+LARGE(F780:K780,2)+LARGE(F780:K780,3)+LARGE(F780:K780,4)+L780</f>
        <v>905.6</v>
      </c>
      <c r="N780" s="14" t="s">
        <v>976</v>
      </c>
    </row>
    <row r="781" spans="1:14" x14ac:dyDescent="0.3">
      <c r="A781" s="35">
        <v>6</v>
      </c>
      <c r="B781" s="4" t="s">
        <v>389</v>
      </c>
      <c r="C781" s="4" t="s">
        <v>377</v>
      </c>
      <c r="D781" s="4">
        <v>2000</v>
      </c>
      <c r="E781" s="8">
        <f>COUNTIF(F781:L781,"&gt;0")</f>
        <v>6</v>
      </c>
      <c r="F781" s="32">
        <f>IF(ISERROR(VLOOKUP($B781&amp;$N781,'1 этап'!$A$13:$I$512,8,FALSE)),0,VLOOKUP($B781&amp;$N781,'1 этап'!$A$13:$I$512,8,FALSE))</f>
        <v>179.6</v>
      </c>
      <c r="G781" s="32">
        <f>IF(ISERROR(VLOOKUP($B781&amp;$N781,'2 этап'!$A$13:$I$512,8,FALSE)),0,VLOOKUP($B781&amp;$N781,'2 этап'!$A$13:$I$512,8,FALSE))</f>
        <v>183.3</v>
      </c>
      <c r="H781" s="32">
        <f>IF(ISERROR(VLOOKUP($B781&amp;$N781,'3 этап'!$A$13:$I$512,8,FALSE)),0,VLOOKUP($B781&amp;$N781,'3 этап'!$A$13:$I$512,8,FALSE))</f>
        <v>176.5</v>
      </c>
      <c r="I781" s="32">
        <f>IF(ISERROR(VLOOKUP($B781&amp;$N781,'4 этап'!$A$13:$I$512,8,FALSE)),0,VLOOKUP($B781&amp;$N781,'4 этап'!$A$13:$I$512,8,FALSE))</f>
        <v>165.1</v>
      </c>
      <c r="J781" s="32">
        <f>IF(ISERROR(VLOOKUP($B781&amp;$N781,'5 этап'!$A$13:$I$512,8,FALSE)),0,VLOOKUP($B781&amp;$N781,'5 этап'!$A$13:$I$512,8,FALSE))</f>
        <v>0</v>
      </c>
      <c r="K781" s="32">
        <f>IF(ISERROR(VLOOKUP($B781&amp;$N781,'6 этап'!$A$13:$I$512,8,FALSE)),0,VLOOKUP($B781&amp;$N781,'6 этап'!$A$13:$I$512,8,FALSE))</f>
        <v>152.9</v>
      </c>
      <c r="L781" s="32">
        <f>IF(ISERROR(VLOOKUP($B781&amp;$N781,'7 этап'!$A$13:$I$466,8,FALSE)),0,VLOOKUP($B781&amp;$N781,'7 этап'!$A$13:$I$466,8,FALSE))</f>
        <v>161.6</v>
      </c>
      <c r="M781" s="12">
        <f>LARGE(F781:K781,1)+LARGE(F781:K781,2)+LARGE(F781:K781,3)+LARGE(F781:K781,4)+L781</f>
        <v>866.1</v>
      </c>
      <c r="N781" s="14" t="s">
        <v>976</v>
      </c>
    </row>
    <row r="782" spans="1:14" x14ac:dyDescent="0.3">
      <c r="A782" s="35">
        <v>7</v>
      </c>
      <c r="B782" s="4" t="s">
        <v>396</v>
      </c>
      <c r="C782" s="4" t="s">
        <v>44</v>
      </c>
      <c r="D782" s="4">
        <v>1996</v>
      </c>
      <c r="E782" s="8">
        <f>COUNTIF(F782:L782,"&gt;0")</f>
        <v>5</v>
      </c>
      <c r="F782" s="32">
        <f>IF(ISERROR(VLOOKUP($B782&amp;$N782,'1 этап'!$A$13:$I$512,8,FALSE)),0,VLOOKUP($B782&amp;$N782,'1 этап'!$A$13:$I$512,8,FALSE))</f>
        <v>0</v>
      </c>
      <c r="G782" s="32">
        <f>IF(ISERROR(VLOOKUP($B782&amp;$N782,'2 этап'!$A$13:$I$512,8,FALSE)),0,VLOOKUP($B782&amp;$N782,'2 этап'!$A$13:$I$512,8,FALSE))</f>
        <v>174.8</v>
      </c>
      <c r="H782" s="32">
        <f>IF(ISERROR(VLOOKUP($B782&amp;$N782,'3 этап'!$A$13:$I$512,8,FALSE)),0,VLOOKUP($B782&amp;$N782,'3 этап'!$A$13:$I$512,8,FALSE))</f>
        <v>158</v>
      </c>
      <c r="I782" s="32">
        <f>IF(ISERROR(VLOOKUP($B782&amp;$N782,'4 этап'!$A$13:$I$512,8,FALSE)),0,VLOOKUP($B782&amp;$N782,'4 этап'!$A$13:$I$512,8,FALSE))</f>
        <v>167.3</v>
      </c>
      <c r="J782" s="32">
        <f>IF(ISERROR(VLOOKUP($B782&amp;$N782,'5 этап'!$A$13:$I$512,8,FALSE)),0,VLOOKUP($B782&amp;$N782,'5 этап'!$A$13:$I$512,8,FALSE))</f>
        <v>173.7</v>
      </c>
      <c r="K782" s="32">
        <f>IF(ISERROR(VLOOKUP($B782&amp;$N782,'6 этап'!$A$13:$I$512,8,FALSE)),0,VLOOKUP($B782&amp;$N782,'6 этап'!$A$13:$I$512,8,FALSE))</f>
        <v>0</v>
      </c>
      <c r="L782" s="32">
        <f>IF(ISERROR(VLOOKUP($B782&amp;$N782,'7 этап'!$A$13:$I$466,8,FALSE)),0,VLOOKUP($B782&amp;$N782,'7 этап'!$A$13:$I$466,8,FALSE))</f>
        <v>177.2</v>
      </c>
      <c r="M782" s="12">
        <f>LARGE(F782:K782,1)+LARGE(F782:K782,2)+LARGE(F782:K782,3)+LARGE(F782:K782,4)+L782</f>
        <v>851</v>
      </c>
      <c r="N782" s="14" t="s">
        <v>976</v>
      </c>
    </row>
    <row r="783" spans="1:14" x14ac:dyDescent="0.3">
      <c r="A783" s="35">
        <v>8</v>
      </c>
      <c r="B783" s="4" t="s">
        <v>394</v>
      </c>
      <c r="C783" s="4" t="s">
        <v>377</v>
      </c>
      <c r="D783" s="4">
        <v>2002</v>
      </c>
      <c r="E783" s="8">
        <f>COUNTIF(F783:L783,"&gt;0")</f>
        <v>7</v>
      </c>
      <c r="F783" s="32">
        <f>IF(ISERROR(VLOOKUP($B783&amp;$N783,'1 этап'!$A$13:$I$512,8,FALSE)),0,VLOOKUP($B783&amp;$N783,'1 этап'!$A$13:$I$512,8,FALSE))</f>
        <v>147.6</v>
      </c>
      <c r="G783" s="32">
        <f>IF(ISERROR(VLOOKUP($B783&amp;$N783,'2 этап'!$A$13:$I$512,8,FALSE)),0,VLOOKUP($B783&amp;$N783,'2 этап'!$A$13:$I$512,8,FALSE))</f>
        <v>177.5</v>
      </c>
      <c r="H783" s="32">
        <f>IF(ISERROR(VLOOKUP($B783&amp;$N783,'3 этап'!$A$13:$I$512,8,FALSE)),0,VLOOKUP($B783&amp;$N783,'3 этап'!$A$13:$I$512,8,FALSE))</f>
        <v>155.6</v>
      </c>
      <c r="I783" s="32">
        <f>IF(ISERROR(VLOOKUP($B783&amp;$N783,'4 этап'!$A$13:$I$512,8,FALSE)),0,VLOOKUP($B783&amp;$N783,'4 этап'!$A$13:$I$512,8,FALSE))</f>
        <v>159.30000000000001</v>
      </c>
      <c r="J783" s="32">
        <f>IF(ISERROR(VLOOKUP($B783&amp;$N783,'5 этап'!$A$13:$I$512,8,FALSE)),0,VLOOKUP($B783&amp;$N783,'5 этап'!$A$13:$I$512,8,FALSE))</f>
        <v>171</v>
      </c>
      <c r="K783" s="32">
        <f>IF(ISERROR(VLOOKUP($B783&amp;$N783,'6 этап'!$A$13:$I$512,8,FALSE)),0,VLOOKUP($B783&amp;$N783,'6 этап'!$A$13:$I$512,8,FALSE))</f>
        <v>131.6</v>
      </c>
      <c r="L783" s="32">
        <f>IF(ISERROR(VLOOKUP($B783&amp;$N783,'7 этап'!$A$13:$I$466,8,FALSE)),0,VLOOKUP($B783&amp;$N783,'7 этап'!$A$13:$I$466,8,FALSE))</f>
        <v>171.1</v>
      </c>
      <c r="M783" s="12">
        <f>LARGE(F783:K783,1)+LARGE(F783:K783,2)+LARGE(F783:K783,3)+LARGE(F783:K783,4)+L783</f>
        <v>834.5</v>
      </c>
      <c r="N783" s="14" t="s">
        <v>976</v>
      </c>
    </row>
    <row r="784" spans="1:14" x14ac:dyDescent="0.3">
      <c r="A784" s="35">
        <v>9</v>
      </c>
      <c r="B784" s="4" t="s">
        <v>631</v>
      </c>
      <c r="C784" s="4" t="s">
        <v>44</v>
      </c>
      <c r="D784" s="4">
        <v>2002</v>
      </c>
      <c r="E784" s="8">
        <f>COUNTIF(F784:L784,"&gt;0")</f>
        <v>5</v>
      </c>
      <c r="F784" s="32">
        <f>IF(ISERROR(VLOOKUP($B784&amp;$N784,'1 этап'!$A$13:$I$512,8,FALSE)),0,VLOOKUP($B784&amp;$N784,'1 этап'!$A$13:$I$512,8,FALSE))</f>
        <v>166</v>
      </c>
      <c r="G784" s="32">
        <f>IF(ISERROR(VLOOKUP($B784&amp;$N784,'2 этап'!$A$13:$I$512,8,FALSE)),0,VLOOKUP($B784&amp;$N784,'2 этап'!$A$13:$I$512,8,FALSE))</f>
        <v>0</v>
      </c>
      <c r="H784" s="32">
        <f>IF(ISERROR(VLOOKUP($B784&amp;$N784,'3 этап'!$A$13:$I$512,8,FALSE)),0,VLOOKUP($B784&amp;$N784,'3 этап'!$A$13:$I$512,8,FALSE))</f>
        <v>175.7</v>
      </c>
      <c r="I784" s="32">
        <f>IF(ISERROR(VLOOKUP($B784&amp;$N784,'4 этап'!$A$13:$I$512,8,FALSE)),0,VLOOKUP($B784&amp;$N784,'4 этап'!$A$13:$I$512,8,FALSE))</f>
        <v>156.9</v>
      </c>
      <c r="J784" s="32">
        <f>IF(ISERROR(VLOOKUP($B784&amp;$N784,'5 этап'!$A$13:$I$512,8,FALSE)),0,VLOOKUP($B784&amp;$N784,'5 этап'!$A$13:$I$512,8,FALSE))</f>
        <v>162.9</v>
      </c>
      <c r="K784" s="32">
        <f>IF(ISERROR(VLOOKUP($B784&amp;$N784,'6 этап'!$A$13:$I$512,8,FALSE)),0,VLOOKUP($B784&amp;$N784,'6 этап'!$A$13:$I$512,8,FALSE))</f>
        <v>0</v>
      </c>
      <c r="L784" s="32">
        <f>IF(ISERROR(VLOOKUP($B784&amp;$N784,'7 этап'!$A$13:$I$466,8,FALSE)),0,VLOOKUP($B784&amp;$N784,'7 этап'!$A$13:$I$466,8,FALSE))</f>
        <v>160.80000000000001</v>
      </c>
      <c r="M784" s="12">
        <f>LARGE(F784:K784,1)+LARGE(F784:K784,2)+LARGE(F784:K784,3)+LARGE(F784:K784,4)+L784</f>
        <v>822.3</v>
      </c>
      <c r="N784" s="14" t="s">
        <v>976</v>
      </c>
    </row>
    <row r="785" spans="1:14" x14ac:dyDescent="0.3">
      <c r="A785" s="35">
        <v>10</v>
      </c>
      <c r="B785" s="16" t="s">
        <v>778</v>
      </c>
      <c r="C785" s="16" t="s">
        <v>35</v>
      </c>
      <c r="D785" s="16">
        <v>1999</v>
      </c>
      <c r="E785" s="8">
        <f>COUNTIF(F785:L785,"&gt;0")</f>
        <v>4</v>
      </c>
      <c r="F785" s="32">
        <f>IF(ISERROR(VLOOKUP($B785&amp;$N785,'1 этап'!$A$13:$I$512,8,FALSE)),0,VLOOKUP($B785&amp;$N785,'1 этап'!$A$13:$I$512,8,FALSE))</f>
        <v>0</v>
      </c>
      <c r="G785" s="32">
        <f>IF(ISERROR(VLOOKUP($B785&amp;$N785,'2 этап'!$A$13:$I$512,8,FALSE)),0,VLOOKUP($B785&amp;$N785,'2 этап'!$A$13:$I$512,8,FALSE))</f>
        <v>0</v>
      </c>
      <c r="H785" s="32">
        <f>IF(ISERROR(VLOOKUP($B785&amp;$N785,'3 этап'!$A$13:$I$512,8,FALSE)),0,VLOOKUP($B785&amp;$N785,'3 этап'!$A$13:$I$512,8,FALSE))</f>
        <v>0</v>
      </c>
      <c r="I785" s="32">
        <f>IF(ISERROR(VLOOKUP($B785&amp;$N785,'4 этап'!$A$13:$I$512,8,FALSE)),0,VLOOKUP($B785&amp;$N785,'4 этап'!$A$13:$I$512,8,FALSE))</f>
        <v>188.9</v>
      </c>
      <c r="J785" s="32">
        <f>IF(ISERROR(VLOOKUP($B785&amp;$N785,'5 этап'!$A$13:$I$512,8,FALSE)),0,VLOOKUP($B785&amp;$N785,'5 этап'!$A$13:$I$512,8,FALSE))</f>
        <v>200</v>
      </c>
      <c r="K785" s="32">
        <f>IF(ISERROR(VLOOKUP($B785&amp;$N785,'6 этап'!$A$13:$I$512,8,FALSE)),0,VLOOKUP($B785&amp;$N785,'6 этап'!$A$13:$I$512,8,FALSE))</f>
        <v>200</v>
      </c>
      <c r="L785" s="32">
        <f>IF(ISERROR(VLOOKUP($B785&amp;$N785,'7 этап'!$A$13:$I$466,8,FALSE)),0,VLOOKUP($B785&amp;$N785,'7 этап'!$A$13:$I$466,8,FALSE))</f>
        <v>200</v>
      </c>
      <c r="M785" s="12">
        <f>LARGE(F785:K785,1)+LARGE(F785:K785,2)+LARGE(F785:K785,3)+LARGE(F785:K785,4)+L785</f>
        <v>788.9</v>
      </c>
      <c r="N785" s="14" t="s">
        <v>976</v>
      </c>
    </row>
    <row r="786" spans="1:14" x14ac:dyDescent="0.3">
      <c r="A786" s="35">
        <v>11</v>
      </c>
      <c r="B786" s="16" t="s">
        <v>376</v>
      </c>
      <c r="C786" s="16" t="s">
        <v>377</v>
      </c>
      <c r="D786" s="16">
        <v>2000</v>
      </c>
      <c r="E786" s="8">
        <f>COUNTIF(F786:L786,"&gt;0")</f>
        <v>4</v>
      </c>
      <c r="F786" s="32">
        <f>IF(ISERROR(VLOOKUP($B786&amp;$N786,'1 этап'!$A$13:$I$512,8,FALSE)),0,VLOOKUP($B786&amp;$N786,'1 этап'!$A$13:$I$512,8,FALSE))</f>
        <v>200</v>
      </c>
      <c r="G786" s="32">
        <f>IF(ISERROR(VLOOKUP($B786&amp;$N786,'2 этап'!$A$13:$I$512,8,FALSE)),0,VLOOKUP($B786&amp;$N786,'2 этап'!$A$13:$I$512,8,FALSE))</f>
        <v>200</v>
      </c>
      <c r="H786" s="32">
        <f>IF(ISERROR(VLOOKUP($B786&amp;$N786,'3 этап'!$A$13:$I$512,8,FALSE)),0,VLOOKUP($B786&amp;$N786,'3 этап'!$A$13:$I$512,8,FALSE))</f>
        <v>196.9</v>
      </c>
      <c r="I786" s="32">
        <f>IF(ISERROR(VLOOKUP($B786&amp;$N786,'4 этап'!$A$13:$I$512,8,FALSE)),0,VLOOKUP($B786&amp;$N786,'4 этап'!$A$13:$I$512,8,FALSE))</f>
        <v>188.7</v>
      </c>
      <c r="J786" s="32">
        <f>IF(ISERROR(VLOOKUP($B786&amp;$N786,'5 этап'!$A$13:$I$512,8,FALSE)),0,VLOOKUP($B786&amp;$N786,'5 этап'!$A$13:$I$512,8,FALSE))</f>
        <v>0</v>
      </c>
      <c r="K786" s="32">
        <f>IF(ISERROR(VLOOKUP($B786&amp;$N786,'6 этап'!$A$13:$I$512,8,FALSE)),0,VLOOKUP($B786&amp;$N786,'6 этап'!$A$13:$I$512,8,FALSE))</f>
        <v>0</v>
      </c>
      <c r="L786" s="32">
        <f>IF(ISERROR(VLOOKUP($B786&amp;$N786,'7 этап'!$A$13:$I$466,8,FALSE)),0,VLOOKUP($B786&amp;$N786,'7 этап'!$A$13:$I$466,8,FALSE))</f>
        <v>0</v>
      </c>
      <c r="M786" s="12">
        <f>LARGE(F786:K786,1)+LARGE(F786:K786,2)+LARGE(F786:K786,3)+LARGE(F786:K786,4)+L786</f>
        <v>785.59999999999991</v>
      </c>
      <c r="N786" s="14" t="s">
        <v>976</v>
      </c>
    </row>
    <row r="787" spans="1:14" x14ac:dyDescent="0.3">
      <c r="A787" s="35">
        <v>12</v>
      </c>
      <c r="B787" s="16" t="s">
        <v>379</v>
      </c>
      <c r="C787" s="16" t="s">
        <v>27</v>
      </c>
      <c r="D787" s="16">
        <v>1998</v>
      </c>
      <c r="E787" s="8">
        <f>COUNTIF(F787:L787,"&gt;0")</f>
        <v>5</v>
      </c>
      <c r="F787" s="32">
        <f>IF(ISERROR(VLOOKUP($B787&amp;$N787,'1 этап'!$A$13:$I$512,8,FALSE)),0,VLOOKUP($B787&amp;$N787,'1 этап'!$A$13:$I$512,8,FALSE))</f>
        <v>0</v>
      </c>
      <c r="G787" s="32">
        <f>IF(ISERROR(VLOOKUP($B787&amp;$N787,'2 этап'!$A$13:$I$512,8,FALSE)),0,VLOOKUP($B787&amp;$N787,'2 этап'!$A$13:$I$512,8,FALSE))</f>
        <v>193.5</v>
      </c>
      <c r="H787" s="32">
        <f>IF(ISERROR(VLOOKUP($B787&amp;$N787,'3 этап'!$A$13:$I$512,8,FALSE)),0,VLOOKUP($B787&amp;$N787,'3 этап'!$A$13:$I$512,8,FALSE))</f>
        <v>196</v>
      </c>
      <c r="I787" s="32">
        <f>IF(ISERROR(VLOOKUP($B787&amp;$N787,'4 этап'!$A$13:$I$512,8,FALSE)),0,VLOOKUP($B787&amp;$N787,'4 этап'!$A$13:$I$512,8,FALSE))</f>
        <v>182.2</v>
      </c>
      <c r="J787" s="32">
        <f>IF(ISERROR(VLOOKUP($B787&amp;$N787,'5 этап'!$A$13:$I$512,8,FALSE)),0,VLOOKUP($B787&amp;$N787,'5 этап'!$A$13:$I$512,8,FALSE))</f>
        <v>190</v>
      </c>
      <c r="K787" s="32">
        <f>IF(ISERROR(VLOOKUP($B787&amp;$N787,'6 этап'!$A$13:$I$512,8,FALSE)),0,VLOOKUP($B787&amp;$N787,'6 этап'!$A$13:$I$512,8,FALSE))</f>
        <v>185.1</v>
      </c>
      <c r="L787" s="32">
        <f>IF(ISERROR(VLOOKUP($B787&amp;$N787,'7 этап'!$A$13:$I$466,8,FALSE)),0,VLOOKUP($B787&amp;$N787,'7 этап'!$A$13:$I$466,8,FALSE))</f>
        <v>0</v>
      </c>
      <c r="M787" s="12">
        <f>LARGE(F787:K787,1)+LARGE(F787:K787,2)+LARGE(F787:K787,3)+LARGE(F787:K787,4)+L787</f>
        <v>764.6</v>
      </c>
      <c r="N787" s="14" t="s">
        <v>976</v>
      </c>
    </row>
    <row r="788" spans="1:14" x14ac:dyDescent="0.3">
      <c r="A788" s="35">
        <v>13</v>
      </c>
      <c r="B788" s="4" t="s">
        <v>381</v>
      </c>
      <c r="C788" s="4" t="s">
        <v>377</v>
      </c>
      <c r="D788" s="4">
        <v>2000</v>
      </c>
      <c r="E788" s="8">
        <f>COUNTIF(F788:L788,"&gt;0")</f>
        <v>6</v>
      </c>
      <c r="F788" s="32">
        <f>IF(ISERROR(VLOOKUP($B788&amp;$N788,'1 этап'!$A$13:$I$512,8,FALSE)),0,VLOOKUP($B788&amp;$N788,'1 этап'!$A$13:$I$512,8,FALSE))</f>
        <v>192.6</v>
      </c>
      <c r="G788" s="32">
        <f>IF(ISERROR(VLOOKUP($B788&amp;$N788,'2 этап'!$A$13:$I$512,8,FALSE)),0,VLOOKUP($B788&amp;$N788,'2 этап'!$A$13:$I$512,8,FALSE))</f>
        <v>190.2</v>
      </c>
      <c r="H788" s="32">
        <f>IF(ISERROR(VLOOKUP($B788&amp;$N788,'3 этап'!$A$13:$I$512,8,FALSE)),0,VLOOKUP($B788&amp;$N788,'3 этап'!$A$13:$I$512,8,FALSE))</f>
        <v>188.6</v>
      </c>
      <c r="I788" s="32">
        <f>IF(ISERROR(VLOOKUP($B788&amp;$N788,'4 этап'!$A$13:$I$512,8,FALSE)),0,VLOOKUP($B788&amp;$N788,'4 этап'!$A$13:$I$512,8,FALSE))</f>
        <v>189.3</v>
      </c>
      <c r="J788" s="32">
        <f>IF(ISERROR(VLOOKUP($B788&amp;$N788,'5 этап'!$A$13:$I$512,8,FALSE)),0,VLOOKUP($B788&amp;$N788,'5 этап'!$A$13:$I$512,8,FALSE))</f>
        <v>189.4</v>
      </c>
      <c r="K788" s="32">
        <f>IF(ISERROR(VLOOKUP($B788&amp;$N788,'6 этап'!$A$13:$I$512,8,FALSE)),0,VLOOKUP($B788&amp;$N788,'6 этап'!$A$13:$I$512,8,FALSE))</f>
        <v>190.3</v>
      </c>
      <c r="L788" s="32">
        <f>IF(ISERROR(VLOOKUP($B788&amp;$N788,'7 этап'!$A$13:$I$466,8,FALSE)),0,VLOOKUP($B788&amp;$N788,'7 этап'!$A$13:$I$466,8,FALSE))</f>
        <v>0</v>
      </c>
      <c r="M788" s="12">
        <f>LARGE(F788:K788,1)+LARGE(F788:K788,2)+LARGE(F788:K788,3)+LARGE(F788:K788,4)+L788</f>
        <v>762.49999999999989</v>
      </c>
      <c r="N788" s="14" t="s">
        <v>976</v>
      </c>
    </row>
    <row r="789" spans="1:14" x14ac:dyDescent="0.3">
      <c r="A789" s="35">
        <v>14</v>
      </c>
      <c r="B789" s="4" t="s">
        <v>384</v>
      </c>
      <c r="C789" s="4" t="s">
        <v>377</v>
      </c>
      <c r="D789" s="4">
        <v>2002</v>
      </c>
      <c r="E789" s="8">
        <f>COUNTIF(F789:L789,"&gt;0")</f>
        <v>4</v>
      </c>
      <c r="F789" s="32">
        <f>IF(ISERROR(VLOOKUP($B789&amp;$N789,'1 этап'!$A$13:$I$512,8,FALSE)),0,VLOOKUP($B789&amp;$N789,'1 этап'!$A$13:$I$512,8,FALSE))</f>
        <v>188</v>
      </c>
      <c r="G789" s="32">
        <f>IF(ISERROR(VLOOKUP($B789&amp;$N789,'2 этап'!$A$13:$I$512,8,FALSE)),0,VLOOKUP($B789&amp;$N789,'2 этап'!$A$13:$I$512,8,FALSE))</f>
        <v>187</v>
      </c>
      <c r="H789" s="32">
        <f>IF(ISERROR(VLOOKUP($B789&amp;$N789,'3 этап'!$A$13:$I$512,8,FALSE)),0,VLOOKUP($B789&amp;$N789,'3 этап'!$A$13:$I$512,8,FALSE))</f>
        <v>194.7</v>
      </c>
      <c r="I789" s="32">
        <f>IF(ISERROR(VLOOKUP($B789&amp;$N789,'4 этап'!$A$13:$I$512,8,FALSE)),0,VLOOKUP($B789&amp;$N789,'4 этап'!$A$13:$I$512,8,FALSE))</f>
        <v>189.9</v>
      </c>
      <c r="J789" s="32">
        <f>IF(ISERROR(VLOOKUP($B789&amp;$N789,'5 этап'!$A$13:$I$512,8,FALSE)),0,VLOOKUP($B789&amp;$N789,'5 этап'!$A$13:$I$512,8,FALSE))</f>
        <v>0</v>
      </c>
      <c r="K789" s="32">
        <f>IF(ISERROR(VLOOKUP($B789&amp;$N789,'6 этап'!$A$13:$I$512,8,FALSE)),0,VLOOKUP($B789&amp;$N789,'6 этап'!$A$13:$I$512,8,FALSE))</f>
        <v>0</v>
      </c>
      <c r="L789" s="32">
        <f>IF(ISERROR(VLOOKUP($B789&amp;$N789,'7 этап'!$A$13:$I$466,8,FALSE)),0,VLOOKUP($B789&amp;$N789,'7 этап'!$A$13:$I$466,8,FALSE))</f>
        <v>0</v>
      </c>
      <c r="M789" s="12">
        <f>LARGE(F789:K789,1)+LARGE(F789:K789,2)+LARGE(F789:K789,3)+LARGE(F789:K789,4)+L789</f>
        <v>759.6</v>
      </c>
      <c r="N789" s="14" t="s">
        <v>976</v>
      </c>
    </row>
    <row r="790" spans="1:14" x14ac:dyDescent="0.3">
      <c r="A790" s="35">
        <v>15</v>
      </c>
      <c r="B790" s="4" t="s">
        <v>387</v>
      </c>
      <c r="C790" s="4" t="s">
        <v>35</v>
      </c>
      <c r="D790" s="4">
        <v>1990</v>
      </c>
      <c r="E790" s="8">
        <f>COUNTIF(F790:L790,"&gt;0")</f>
        <v>6</v>
      </c>
      <c r="F790" s="32">
        <f>IF(ISERROR(VLOOKUP($B790&amp;$N790,'1 этап'!$A$13:$I$512,8,FALSE)),0,VLOOKUP($B790&amp;$N790,'1 этап'!$A$13:$I$512,8,FALSE))</f>
        <v>191.7</v>
      </c>
      <c r="G790" s="32">
        <f>IF(ISERROR(VLOOKUP($B790&amp;$N790,'2 этап'!$A$13:$I$512,8,FALSE)),0,VLOOKUP($B790&amp;$N790,'2 этап'!$A$13:$I$512,8,FALSE))</f>
        <v>186.1</v>
      </c>
      <c r="H790" s="32">
        <f>IF(ISERROR(VLOOKUP($B790&amp;$N790,'3 этап'!$A$13:$I$512,8,FALSE)),0,VLOOKUP($B790&amp;$N790,'3 этап'!$A$13:$I$512,8,FALSE))</f>
        <v>188.9</v>
      </c>
      <c r="I790" s="32">
        <f>IF(ISERROR(VLOOKUP($B790&amp;$N790,'4 этап'!$A$13:$I$512,8,FALSE)),0,VLOOKUP($B790&amp;$N790,'4 этап'!$A$13:$I$512,8,FALSE))</f>
        <v>179.9</v>
      </c>
      <c r="J790" s="32">
        <f>IF(ISERROR(VLOOKUP($B790&amp;$N790,'5 этап'!$A$13:$I$512,8,FALSE)),0,VLOOKUP($B790&amp;$N790,'5 этап'!$A$13:$I$512,8,FALSE))</f>
        <v>183.2</v>
      </c>
      <c r="K790" s="32">
        <f>IF(ISERROR(VLOOKUP($B790&amp;$N790,'6 этап'!$A$13:$I$512,8,FALSE)),0,VLOOKUP($B790&amp;$N790,'6 этап'!$A$13:$I$512,8,FALSE))</f>
        <v>181.2</v>
      </c>
      <c r="L790" s="32">
        <f>IF(ISERROR(VLOOKUP($B790&amp;$N790,'7 этап'!$A$13:$I$466,8,FALSE)),0,VLOOKUP($B790&amp;$N790,'7 этап'!$A$13:$I$466,8,FALSE))</f>
        <v>0</v>
      </c>
      <c r="M790" s="12">
        <f>LARGE(F790:K790,1)+LARGE(F790:K790,2)+LARGE(F790:K790,3)+LARGE(F790:K790,4)+L790</f>
        <v>749.90000000000009</v>
      </c>
      <c r="N790" s="14" t="s">
        <v>976</v>
      </c>
    </row>
    <row r="791" spans="1:14" x14ac:dyDescent="0.3">
      <c r="A791" s="35">
        <v>16</v>
      </c>
      <c r="B791" s="4" t="s">
        <v>386</v>
      </c>
      <c r="C791" s="4" t="s">
        <v>377</v>
      </c>
      <c r="D791" s="4">
        <v>1999</v>
      </c>
      <c r="E791" s="8">
        <f>COUNTIF(F791:L791,"&gt;0")</f>
        <v>4</v>
      </c>
      <c r="F791" s="32">
        <f>IF(ISERROR(VLOOKUP($B791&amp;$N791,'1 этап'!$A$13:$I$512,8,FALSE)),0,VLOOKUP($B791&amp;$N791,'1 этап'!$A$13:$I$512,8,FALSE))</f>
        <v>179.8</v>
      </c>
      <c r="G791" s="32">
        <f>IF(ISERROR(VLOOKUP($B791&amp;$N791,'2 этап'!$A$13:$I$512,8,FALSE)),0,VLOOKUP($B791&amp;$N791,'2 этап'!$A$13:$I$512,8,FALSE))</f>
        <v>186.3</v>
      </c>
      <c r="H791" s="32">
        <f>IF(ISERROR(VLOOKUP($B791&amp;$N791,'3 этап'!$A$13:$I$512,8,FALSE)),0,VLOOKUP($B791&amp;$N791,'3 этап'!$A$13:$I$512,8,FALSE))</f>
        <v>192.4</v>
      </c>
      <c r="I791" s="32">
        <f>IF(ISERROR(VLOOKUP($B791&amp;$N791,'4 этап'!$A$13:$I$512,8,FALSE)),0,VLOOKUP($B791&amp;$N791,'4 этап'!$A$13:$I$512,8,FALSE))</f>
        <v>186.8</v>
      </c>
      <c r="J791" s="32">
        <f>IF(ISERROR(VLOOKUP($B791&amp;$N791,'5 этап'!$A$13:$I$512,8,FALSE)),0,VLOOKUP($B791&amp;$N791,'5 этап'!$A$13:$I$512,8,FALSE))</f>
        <v>0</v>
      </c>
      <c r="K791" s="32">
        <f>IF(ISERROR(VLOOKUP($B791&amp;$N791,'6 этап'!$A$13:$I$512,8,FALSE)),0,VLOOKUP($B791&amp;$N791,'6 этап'!$A$13:$I$512,8,FALSE))</f>
        <v>0</v>
      </c>
      <c r="L791" s="32">
        <f>IF(ISERROR(VLOOKUP($B791&amp;$N791,'7 этап'!$A$13:$I$466,8,FALSE)),0,VLOOKUP($B791&amp;$N791,'7 этап'!$A$13:$I$466,8,FALSE))</f>
        <v>0</v>
      </c>
      <c r="M791" s="12">
        <f>LARGE(F791:K791,1)+LARGE(F791:K791,2)+LARGE(F791:K791,3)+LARGE(F791:K791,4)+L791</f>
        <v>745.3</v>
      </c>
      <c r="N791" s="14" t="s">
        <v>976</v>
      </c>
    </row>
    <row r="792" spans="1:14" x14ac:dyDescent="0.3">
      <c r="A792" s="35">
        <v>17</v>
      </c>
      <c r="B792" s="4" t="s">
        <v>395</v>
      </c>
      <c r="C792" s="4" t="s">
        <v>29</v>
      </c>
      <c r="D792" s="4">
        <v>1993</v>
      </c>
      <c r="E792" s="8">
        <f>COUNTIF(F792:L792,"&gt;0")</f>
        <v>6</v>
      </c>
      <c r="F792" s="32">
        <f>IF(ISERROR(VLOOKUP($B792&amp;$N792,'1 этап'!$A$13:$I$512,8,FALSE)),0,VLOOKUP($B792&amp;$N792,'1 этап'!$A$13:$I$512,8,FALSE))</f>
        <v>182.8</v>
      </c>
      <c r="G792" s="32">
        <f>IF(ISERROR(VLOOKUP($B792&amp;$N792,'2 этап'!$A$13:$I$512,8,FALSE)),0,VLOOKUP($B792&amp;$N792,'2 этап'!$A$13:$I$512,8,FALSE))</f>
        <v>177.2</v>
      </c>
      <c r="H792" s="32">
        <f>IF(ISERROR(VLOOKUP($B792&amp;$N792,'3 этап'!$A$13:$I$512,8,FALSE)),0,VLOOKUP($B792&amp;$N792,'3 этап'!$A$13:$I$512,8,FALSE))</f>
        <v>180.2</v>
      </c>
      <c r="I792" s="32">
        <f>IF(ISERROR(VLOOKUP($B792&amp;$N792,'4 этап'!$A$13:$I$512,8,FALSE)),0,VLOOKUP($B792&amp;$N792,'4 этап'!$A$13:$I$512,8,FALSE))</f>
        <v>169.4</v>
      </c>
      <c r="J792" s="32">
        <f>IF(ISERROR(VLOOKUP($B792&amp;$N792,'5 этап'!$A$13:$I$512,8,FALSE)),0,VLOOKUP($B792&amp;$N792,'5 этап'!$A$13:$I$512,8,FALSE))</f>
        <v>166</v>
      </c>
      <c r="K792" s="32">
        <f>IF(ISERROR(VLOOKUP($B792&amp;$N792,'6 этап'!$A$13:$I$512,8,FALSE)),0,VLOOKUP($B792&amp;$N792,'6 этап'!$A$13:$I$512,8,FALSE))</f>
        <v>179.7</v>
      </c>
      <c r="L792" s="32">
        <f>IF(ISERROR(VLOOKUP($B792&amp;$N792,'7 этап'!$A$13:$I$466,8,FALSE)),0,VLOOKUP($B792&amp;$N792,'7 этап'!$A$13:$I$466,8,FALSE))</f>
        <v>0</v>
      </c>
      <c r="M792" s="12">
        <f>LARGE(F792:K792,1)+LARGE(F792:K792,2)+LARGE(F792:K792,3)+LARGE(F792:K792,4)+L792</f>
        <v>719.90000000000009</v>
      </c>
      <c r="N792" s="14" t="s">
        <v>976</v>
      </c>
    </row>
    <row r="793" spans="1:14" x14ac:dyDescent="0.3">
      <c r="A793" s="35">
        <v>18</v>
      </c>
      <c r="B793" s="4" t="s">
        <v>627</v>
      </c>
      <c r="C793" s="4" t="s">
        <v>98</v>
      </c>
      <c r="D793" s="4">
        <v>1987</v>
      </c>
      <c r="E793" s="8">
        <f>COUNTIF(F793:L793,"&gt;0")</f>
        <v>4</v>
      </c>
      <c r="F793" s="32">
        <f>IF(ISERROR(VLOOKUP($B793&amp;$N793,'1 этап'!$A$13:$I$512,8,FALSE)),0,VLOOKUP($B793&amp;$N793,'1 этап'!$A$13:$I$512,8,FALSE))</f>
        <v>185.1</v>
      </c>
      <c r="G793" s="32">
        <f>IF(ISERROR(VLOOKUP($B793&amp;$N793,'2 этап'!$A$13:$I$512,8,FALSE)),0,VLOOKUP($B793&amp;$N793,'2 этап'!$A$13:$I$512,8,FALSE))</f>
        <v>0</v>
      </c>
      <c r="H793" s="32">
        <f>IF(ISERROR(VLOOKUP($B793&amp;$N793,'3 этап'!$A$13:$I$512,8,FALSE)),0,VLOOKUP($B793&amp;$N793,'3 этап'!$A$13:$I$512,8,FALSE))</f>
        <v>178.4</v>
      </c>
      <c r="I793" s="32">
        <f>IF(ISERROR(VLOOKUP($B793&amp;$N793,'4 этап'!$A$13:$I$512,8,FALSE)),0,VLOOKUP($B793&amp;$N793,'4 этап'!$A$13:$I$512,8,FALSE))</f>
        <v>0</v>
      </c>
      <c r="J793" s="32">
        <f>IF(ISERROR(VLOOKUP($B793&amp;$N793,'5 этап'!$A$13:$I$512,8,FALSE)),0,VLOOKUP($B793&amp;$N793,'5 этап'!$A$13:$I$512,8,FALSE))</f>
        <v>180.5</v>
      </c>
      <c r="K793" s="32">
        <f>IF(ISERROR(VLOOKUP($B793&amp;$N793,'6 этап'!$A$13:$I$512,8,FALSE)),0,VLOOKUP($B793&amp;$N793,'6 этап'!$A$13:$I$512,8,FALSE))</f>
        <v>0</v>
      </c>
      <c r="L793" s="32">
        <f>IF(ISERROR(VLOOKUP($B793&amp;$N793,'7 этап'!$A$13:$I$466,8,FALSE)),0,VLOOKUP($B793&amp;$N793,'7 этап'!$A$13:$I$466,8,FALSE))</f>
        <v>167.9</v>
      </c>
      <c r="M793" s="12">
        <f>LARGE(F793:K793,1)+LARGE(F793:K793,2)+LARGE(F793:K793,3)+LARGE(F793:K793,4)+L793</f>
        <v>711.9</v>
      </c>
      <c r="N793" s="14" t="s">
        <v>976</v>
      </c>
    </row>
    <row r="794" spans="1:14" x14ac:dyDescent="0.3">
      <c r="A794" s="35">
        <v>19</v>
      </c>
      <c r="B794" s="4" t="s">
        <v>629</v>
      </c>
      <c r="C794" s="4" t="s">
        <v>44</v>
      </c>
      <c r="D794" s="4">
        <v>1998</v>
      </c>
      <c r="E794" s="8">
        <f>COUNTIF(F794:L794,"&gt;0")</f>
        <v>4</v>
      </c>
      <c r="F794" s="32">
        <f>IF(ISERROR(VLOOKUP($B794&amp;$N794,'1 этап'!$A$13:$I$512,8,FALSE)),0,VLOOKUP($B794&amp;$N794,'1 этап'!$A$13:$I$512,8,FALSE))</f>
        <v>182.7</v>
      </c>
      <c r="G794" s="32">
        <f>IF(ISERROR(VLOOKUP($B794&amp;$N794,'2 этап'!$A$13:$I$512,8,FALSE)),0,VLOOKUP($B794&amp;$N794,'2 этап'!$A$13:$I$512,8,FALSE))</f>
        <v>0</v>
      </c>
      <c r="H794" s="32">
        <f>IF(ISERROR(VLOOKUP($B794&amp;$N794,'3 этап'!$A$13:$I$512,8,FALSE)),0,VLOOKUP($B794&amp;$N794,'3 этап'!$A$13:$I$512,8,FALSE))</f>
        <v>0</v>
      </c>
      <c r="I794" s="32">
        <f>IF(ISERROR(VLOOKUP($B794&amp;$N794,'4 этап'!$A$13:$I$512,8,FALSE)),0,VLOOKUP($B794&amp;$N794,'4 этап'!$A$13:$I$512,8,FALSE))</f>
        <v>160.19999999999999</v>
      </c>
      <c r="J794" s="32">
        <f>IF(ISERROR(VLOOKUP($B794&amp;$N794,'5 этап'!$A$13:$I$512,8,FALSE)),0,VLOOKUP($B794&amp;$N794,'5 этап'!$A$13:$I$512,8,FALSE))</f>
        <v>170.3</v>
      </c>
      <c r="K794" s="32">
        <f>IF(ISERROR(VLOOKUP($B794&amp;$N794,'6 этап'!$A$13:$I$512,8,FALSE)),0,VLOOKUP($B794&amp;$N794,'6 этап'!$A$13:$I$512,8,FALSE))</f>
        <v>0</v>
      </c>
      <c r="L794" s="32">
        <f>IF(ISERROR(VLOOKUP($B794&amp;$N794,'7 этап'!$A$13:$I$466,8,FALSE)),0,VLOOKUP($B794&amp;$N794,'7 этап'!$A$13:$I$466,8,FALSE))</f>
        <v>174.7</v>
      </c>
      <c r="M794" s="12">
        <f>LARGE(F794:K794,1)+LARGE(F794:K794,2)+LARGE(F794:K794,3)+LARGE(F794:K794,4)+L794</f>
        <v>687.90000000000009</v>
      </c>
      <c r="N794" s="14" t="s">
        <v>976</v>
      </c>
    </row>
    <row r="795" spans="1:14" x14ac:dyDescent="0.3">
      <c r="A795" s="35">
        <v>20</v>
      </c>
      <c r="B795" s="4" t="s">
        <v>402</v>
      </c>
      <c r="C795" s="4" t="s">
        <v>46</v>
      </c>
      <c r="D795" s="4">
        <v>1991</v>
      </c>
      <c r="E795" s="8">
        <f>COUNTIF(F795:L795,"&gt;0")</f>
        <v>4</v>
      </c>
      <c r="F795" s="32">
        <f>IF(ISERROR(VLOOKUP($B795&amp;$N795,'1 этап'!$A$13:$I$512,8,FALSE)),0,VLOOKUP($B795&amp;$N795,'1 этап'!$A$13:$I$512,8,FALSE))</f>
        <v>169.4</v>
      </c>
      <c r="G795" s="32">
        <f>IF(ISERROR(VLOOKUP($B795&amp;$N795,'2 этап'!$A$13:$I$512,8,FALSE)),0,VLOOKUP($B795&amp;$N795,'2 этап'!$A$13:$I$512,8,FALSE))</f>
        <v>155.1</v>
      </c>
      <c r="H795" s="32">
        <f>IF(ISERROR(VLOOKUP($B795&amp;$N795,'3 этап'!$A$13:$I$512,8,FALSE)),0,VLOOKUP($B795&amp;$N795,'3 этап'!$A$13:$I$512,8,FALSE))</f>
        <v>151.4</v>
      </c>
      <c r="I795" s="32">
        <f>IF(ISERROR(VLOOKUP($B795&amp;$N795,'4 этап'!$A$13:$I$512,8,FALSE)),0,VLOOKUP($B795&amp;$N795,'4 этап'!$A$13:$I$512,8,FALSE))</f>
        <v>153.6</v>
      </c>
      <c r="J795" s="32">
        <f>IF(ISERROR(VLOOKUP($B795&amp;$N795,'5 этап'!$A$13:$I$512,8,FALSE)),0,VLOOKUP($B795&amp;$N795,'5 этап'!$A$13:$I$512,8,FALSE))</f>
        <v>0</v>
      </c>
      <c r="K795" s="32">
        <f>IF(ISERROR(VLOOKUP($B795&amp;$N795,'6 этап'!$A$13:$I$512,8,FALSE)),0,VLOOKUP($B795&amp;$N795,'6 этап'!$A$13:$I$512,8,FALSE))</f>
        <v>0</v>
      </c>
      <c r="L795" s="32">
        <f>IF(ISERROR(VLOOKUP($B795&amp;$N795,'7 этап'!$A$13:$I$466,8,FALSE)),0,VLOOKUP($B795&amp;$N795,'7 этап'!$A$13:$I$466,8,FALSE))</f>
        <v>0</v>
      </c>
      <c r="M795" s="12">
        <f>LARGE(F795:K795,1)+LARGE(F795:K795,2)+LARGE(F795:K795,3)+LARGE(F795:K795,4)+L795</f>
        <v>629.5</v>
      </c>
      <c r="N795" s="14" t="s">
        <v>976</v>
      </c>
    </row>
    <row r="796" spans="1:14" x14ac:dyDescent="0.3">
      <c r="A796" s="35">
        <v>21</v>
      </c>
      <c r="B796" s="4" t="s">
        <v>378</v>
      </c>
      <c r="C796" s="4" t="s">
        <v>377</v>
      </c>
      <c r="D796" s="4">
        <v>1998</v>
      </c>
      <c r="E796" s="8">
        <f>COUNTIF(F796:L796,"&gt;0")</f>
        <v>3</v>
      </c>
      <c r="F796" s="32">
        <f>IF(ISERROR(VLOOKUP($B796&amp;$N796,'1 этап'!$A$13:$I$512,8,FALSE)),0,VLOOKUP($B796&amp;$N796,'1 этап'!$A$13:$I$512,8,FALSE))</f>
        <v>199.6</v>
      </c>
      <c r="G796" s="32">
        <f>IF(ISERROR(VLOOKUP($B796&amp;$N796,'2 этап'!$A$13:$I$512,8,FALSE)),0,VLOOKUP($B796&amp;$N796,'2 этап'!$A$13:$I$512,8,FALSE))</f>
        <v>196.5</v>
      </c>
      <c r="H796" s="32">
        <f>IF(ISERROR(VLOOKUP($B796&amp;$N796,'3 этап'!$A$13:$I$512,8,FALSE)),0,VLOOKUP($B796&amp;$N796,'3 этап'!$A$13:$I$512,8,FALSE))</f>
        <v>0</v>
      </c>
      <c r="I796" s="32">
        <f>IF(ISERROR(VLOOKUP($B796&amp;$N796,'4 этап'!$A$13:$I$512,8,FALSE)),0,VLOOKUP($B796&amp;$N796,'4 этап'!$A$13:$I$512,8,FALSE))</f>
        <v>187.6</v>
      </c>
      <c r="J796" s="32">
        <f>IF(ISERROR(VLOOKUP($B796&amp;$N796,'5 этап'!$A$13:$I$512,8,FALSE)),0,VLOOKUP($B796&amp;$N796,'5 этап'!$A$13:$I$512,8,FALSE))</f>
        <v>0</v>
      </c>
      <c r="K796" s="32">
        <f>IF(ISERROR(VLOOKUP($B796&amp;$N796,'6 этап'!$A$13:$I$512,8,FALSE)),0,VLOOKUP($B796&amp;$N796,'6 этап'!$A$13:$I$512,8,FALSE))</f>
        <v>0</v>
      </c>
      <c r="L796" s="32">
        <f>IF(ISERROR(VLOOKUP($B796&amp;$N796,'7 этап'!$A$13:$I$466,8,FALSE)),0,VLOOKUP($B796&amp;$N796,'7 этап'!$A$13:$I$466,8,FALSE))</f>
        <v>0</v>
      </c>
      <c r="M796" s="12">
        <f>LARGE(F796:K796,1)+LARGE(F796:K796,2)+LARGE(F796:K796,3)+LARGE(F796:K796,4)+L796</f>
        <v>583.70000000000005</v>
      </c>
      <c r="N796" s="14" t="s">
        <v>976</v>
      </c>
    </row>
    <row r="797" spans="1:14" x14ac:dyDescent="0.3">
      <c r="A797" s="35">
        <v>22</v>
      </c>
      <c r="B797" s="4" t="s">
        <v>634</v>
      </c>
      <c r="C797" s="4" t="s">
        <v>29</v>
      </c>
      <c r="D797" s="4">
        <v>1989</v>
      </c>
      <c r="E797" s="8">
        <f>COUNTIF(F797:L797,"&gt;0")</f>
        <v>4</v>
      </c>
      <c r="F797" s="32">
        <f>IF(ISERROR(VLOOKUP($B797&amp;$N797,'1 этап'!$A$13:$I$512,8,FALSE)),0,VLOOKUP($B797&amp;$N797,'1 этап'!$A$13:$I$512,8,FALSE))</f>
        <v>163.1</v>
      </c>
      <c r="G797" s="32">
        <f>IF(ISERROR(VLOOKUP($B797&amp;$N797,'2 этап'!$A$13:$I$512,8,FALSE)),0,VLOOKUP($B797&amp;$N797,'2 этап'!$A$13:$I$512,8,FALSE))</f>
        <v>0</v>
      </c>
      <c r="H797" s="32">
        <f>IF(ISERROR(VLOOKUP($B797&amp;$N797,'3 этап'!$A$13:$I$512,8,FALSE)),0,VLOOKUP($B797&amp;$N797,'3 этап'!$A$13:$I$512,8,FALSE))</f>
        <v>0</v>
      </c>
      <c r="I797" s="32">
        <f>IF(ISERROR(VLOOKUP($B797&amp;$N797,'4 этап'!$A$13:$I$512,8,FALSE)),0,VLOOKUP($B797&amp;$N797,'4 этап'!$A$13:$I$512,8,FALSE))</f>
        <v>128.1</v>
      </c>
      <c r="J797" s="32">
        <f>IF(ISERROR(VLOOKUP($B797&amp;$N797,'5 этап'!$A$13:$I$512,8,FALSE)),0,VLOOKUP($B797&amp;$N797,'5 этап'!$A$13:$I$512,8,FALSE))</f>
        <v>147</v>
      </c>
      <c r="K797" s="32">
        <f>IF(ISERROR(VLOOKUP($B797&amp;$N797,'6 этап'!$A$13:$I$512,8,FALSE)),0,VLOOKUP($B797&amp;$N797,'6 этап'!$A$13:$I$512,8,FALSE))</f>
        <v>133.6</v>
      </c>
      <c r="L797" s="32">
        <f>IF(ISERROR(VLOOKUP($B797&amp;$N797,'7 этап'!$A$13:$I$466,8,FALSE)),0,VLOOKUP($B797&amp;$N797,'7 этап'!$A$13:$I$466,8,FALSE))</f>
        <v>0</v>
      </c>
      <c r="M797" s="12">
        <f>LARGE(F797:K797,1)+LARGE(F797:K797,2)+LARGE(F797:K797,3)+LARGE(F797:K797,4)+L797</f>
        <v>571.80000000000007</v>
      </c>
      <c r="N797" s="14" t="s">
        <v>976</v>
      </c>
    </row>
    <row r="798" spans="1:14" x14ac:dyDescent="0.3">
      <c r="A798" s="35">
        <v>23</v>
      </c>
      <c r="B798" s="4" t="s">
        <v>380</v>
      </c>
      <c r="C798" s="4" t="s">
        <v>98</v>
      </c>
      <c r="D798" s="4">
        <v>1988</v>
      </c>
      <c r="E798" s="8">
        <f>COUNTIF(F798:L798,"&gt;0")</f>
        <v>3</v>
      </c>
      <c r="F798" s="32">
        <f>IF(ISERROR(VLOOKUP($B798&amp;$N798,'1 этап'!$A$13:$I$512,8,FALSE)),0,VLOOKUP($B798&amp;$N798,'1 этап'!$A$13:$I$512,8,FALSE))</f>
        <v>191</v>
      </c>
      <c r="G798" s="32">
        <f>IF(ISERROR(VLOOKUP($B798&amp;$N798,'2 этап'!$A$13:$I$512,8,FALSE)),0,VLOOKUP($B798&amp;$N798,'2 этап'!$A$13:$I$512,8,FALSE))</f>
        <v>191.4</v>
      </c>
      <c r="H798" s="32">
        <f>IF(ISERROR(VLOOKUP($B798&amp;$N798,'3 этап'!$A$13:$I$512,8,FALSE)),0,VLOOKUP($B798&amp;$N798,'3 этап'!$A$13:$I$512,8,FALSE))</f>
        <v>177.5</v>
      </c>
      <c r="I798" s="32">
        <f>IF(ISERROR(VLOOKUP($B798&amp;$N798,'4 этап'!$A$13:$I$512,8,FALSE)),0,VLOOKUP($B798&amp;$N798,'4 этап'!$A$13:$I$512,8,FALSE))</f>
        <v>0</v>
      </c>
      <c r="J798" s="32">
        <f>IF(ISERROR(VLOOKUP($B798&amp;$N798,'5 этап'!$A$13:$I$512,8,FALSE)),0,VLOOKUP($B798&amp;$N798,'5 этап'!$A$13:$I$512,8,FALSE))</f>
        <v>0</v>
      </c>
      <c r="K798" s="32">
        <f>IF(ISERROR(VLOOKUP($B798&amp;$N798,'6 этап'!$A$13:$I$512,8,FALSE)),0,VLOOKUP($B798&amp;$N798,'6 этап'!$A$13:$I$512,8,FALSE))</f>
        <v>0</v>
      </c>
      <c r="L798" s="32">
        <f>IF(ISERROR(VLOOKUP($B798&amp;$N798,'7 этап'!$A$13:$I$466,8,FALSE)),0,VLOOKUP($B798&amp;$N798,'7 этап'!$A$13:$I$466,8,FALSE))</f>
        <v>0</v>
      </c>
      <c r="M798" s="12">
        <f>LARGE(F798:K798,1)+LARGE(F798:K798,2)+LARGE(F798:K798,3)+LARGE(F798:K798,4)+L798</f>
        <v>559.9</v>
      </c>
      <c r="N798" s="14" t="s">
        <v>976</v>
      </c>
    </row>
    <row r="799" spans="1:14" x14ac:dyDescent="0.3">
      <c r="A799" s="35">
        <v>24</v>
      </c>
      <c r="B799" s="4" t="s">
        <v>626</v>
      </c>
      <c r="C799" s="4" t="s">
        <v>44</v>
      </c>
      <c r="D799" s="4">
        <v>1995</v>
      </c>
      <c r="E799" s="8">
        <f>COUNTIF(F799:L799,"&gt;0")</f>
        <v>3</v>
      </c>
      <c r="F799" s="32">
        <f>IF(ISERROR(VLOOKUP($B799&amp;$N799,'1 этап'!$A$13:$I$512,8,FALSE)),0,VLOOKUP($B799&amp;$N799,'1 этап'!$A$13:$I$512,8,FALSE))</f>
        <v>192.8</v>
      </c>
      <c r="G799" s="32">
        <f>IF(ISERROR(VLOOKUP($B799&amp;$N799,'2 этап'!$A$13:$I$512,8,FALSE)),0,VLOOKUP($B799&amp;$N799,'2 этап'!$A$13:$I$512,8,FALSE))</f>
        <v>0</v>
      </c>
      <c r="H799" s="32">
        <f>IF(ISERROR(VLOOKUP($B799&amp;$N799,'3 этап'!$A$13:$I$512,8,FALSE)),0,VLOOKUP($B799&amp;$N799,'3 этап'!$A$13:$I$512,8,FALSE))</f>
        <v>0</v>
      </c>
      <c r="I799" s="32">
        <f>IF(ISERROR(VLOOKUP($B799&amp;$N799,'4 этап'!$A$13:$I$512,8,FALSE)),0,VLOOKUP($B799&amp;$N799,'4 этап'!$A$13:$I$512,8,FALSE))</f>
        <v>173.9</v>
      </c>
      <c r="J799" s="32">
        <f>IF(ISERROR(VLOOKUP($B799&amp;$N799,'5 этап'!$A$13:$I$512,8,FALSE)),0,VLOOKUP($B799&amp;$N799,'5 этап'!$A$13:$I$512,8,FALSE))</f>
        <v>0</v>
      </c>
      <c r="K799" s="32">
        <f>IF(ISERROR(VLOOKUP($B799&amp;$N799,'6 этап'!$A$13:$I$512,8,FALSE)),0,VLOOKUP($B799&amp;$N799,'6 этап'!$A$13:$I$512,8,FALSE))</f>
        <v>0</v>
      </c>
      <c r="L799" s="32">
        <f>IF(ISERROR(VLOOKUP($B799&amp;$N799,'7 этап'!$A$13:$I$466,8,FALSE)),0,VLOOKUP($B799&amp;$N799,'7 этап'!$A$13:$I$466,8,FALSE))</f>
        <v>189</v>
      </c>
      <c r="M799" s="12">
        <f>LARGE(F799:K799,1)+LARGE(F799:K799,2)+LARGE(F799:K799,3)+LARGE(F799:K799,4)+L799</f>
        <v>555.70000000000005</v>
      </c>
      <c r="N799" s="14" t="s">
        <v>976</v>
      </c>
    </row>
    <row r="800" spans="1:14" x14ac:dyDescent="0.3">
      <c r="A800" s="35">
        <v>25</v>
      </c>
      <c r="B800" s="4" t="s">
        <v>390</v>
      </c>
      <c r="C800" s="4" t="s">
        <v>29</v>
      </c>
      <c r="D800" s="4"/>
      <c r="E800" s="8">
        <f>COUNTIF(F800:L800,"&gt;0")</f>
        <v>3</v>
      </c>
      <c r="F800" s="32">
        <f>IF(ISERROR(VLOOKUP($B800&amp;$N800,'1 этап'!$A$13:$I$512,8,FALSE)),0,VLOOKUP($B800&amp;$N800,'1 этап'!$A$13:$I$512,8,FALSE))</f>
        <v>0</v>
      </c>
      <c r="G800" s="32">
        <f>IF(ISERROR(VLOOKUP($B800&amp;$N800,'2 этап'!$A$13:$I$512,8,FALSE)),0,VLOOKUP($B800&amp;$N800,'2 этап'!$A$13:$I$512,8,FALSE))</f>
        <v>182.3</v>
      </c>
      <c r="H800" s="32">
        <f>IF(ISERROR(VLOOKUP($B800&amp;$N800,'3 этап'!$A$13:$I$512,8,FALSE)),0,VLOOKUP($B800&amp;$N800,'3 этап'!$A$13:$I$512,8,FALSE))</f>
        <v>182.7</v>
      </c>
      <c r="I800" s="32">
        <f>IF(ISERROR(VLOOKUP($B800&amp;$N800,'4 этап'!$A$13:$I$512,8,FALSE)),0,VLOOKUP($B800&amp;$N800,'4 этап'!$A$13:$I$512,8,FALSE))</f>
        <v>161.69999999999999</v>
      </c>
      <c r="J800" s="32">
        <f>IF(ISERROR(VLOOKUP($B800&amp;$N800,'5 этап'!$A$13:$I$512,8,FALSE)),0,VLOOKUP($B800&amp;$N800,'5 этап'!$A$13:$I$512,8,FALSE))</f>
        <v>0</v>
      </c>
      <c r="K800" s="32">
        <f>IF(ISERROR(VLOOKUP($B800&amp;$N800,'6 этап'!$A$13:$I$512,8,FALSE)),0,VLOOKUP($B800&amp;$N800,'6 этап'!$A$13:$I$512,8,FALSE))</f>
        <v>0</v>
      </c>
      <c r="L800" s="32">
        <f>IF(ISERROR(VLOOKUP($B800&amp;$N800,'7 этап'!$A$13:$I$466,8,FALSE)),0,VLOOKUP($B800&amp;$N800,'7 этап'!$A$13:$I$466,8,FALSE))</f>
        <v>0</v>
      </c>
      <c r="M800" s="12">
        <f>LARGE(F800:K800,1)+LARGE(F800:K800,2)+LARGE(F800:K800,3)+LARGE(F800:K800,4)+L800</f>
        <v>526.70000000000005</v>
      </c>
      <c r="N800" s="14" t="s">
        <v>976</v>
      </c>
    </row>
    <row r="801" spans="1:14" x14ac:dyDescent="0.3">
      <c r="A801" s="35">
        <v>26</v>
      </c>
      <c r="B801" s="4" t="s">
        <v>405</v>
      </c>
      <c r="C801" s="4" t="s">
        <v>406</v>
      </c>
      <c r="D801" s="4">
        <v>1988</v>
      </c>
      <c r="E801" s="8">
        <f>COUNTIF(F801:L801,"&gt;0")</f>
        <v>7</v>
      </c>
      <c r="F801" s="32">
        <f>IF(ISERROR(VLOOKUP($B801&amp;$N801,'1 этап'!$A$13:$I$512,8,FALSE)),0,VLOOKUP($B801&amp;$N801,'1 этап'!$A$13:$I$512,8,FALSE))</f>
        <v>127.4</v>
      </c>
      <c r="G801" s="32">
        <f>IF(ISERROR(VLOOKUP($B801&amp;$N801,'2 этап'!$A$13:$I$512,8,FALSE)),0,VLOOKUP($B801&amp;$N801,'2 этап'!$A$13:$I$512,8,FALSE))</f>
        <v>109.4</v>
      </c>
      <c r="H801" s="32">
        <f>IF(ISERROR(VLOOKUP($B801&amp;$N801,'3 этап'!$A$13:$I$512,8,FALSE)),0,VLOOKUP($B801&amp;$N801,'3 этап'!$A$13:$I$512,8,FALSE))</f>
        <v>86.2</v>
      </c>
      <c r="I801" s="32">
        <f>IF(ISERROR(VLOOKUP($B801&amp;$N801,'4 этап'!$A$13:$I$512,8,FALSE)),0,VLOOKUP($B801&amp;$N801,'4 этап'!$A$13:$I$512,8,FALSE))</f>
        <v>39.1</v>
      </c>
      <c r="J801" s="32">
        <f>IF(ISERROR(VLOOKUP($B801&amp;$N801,'5 этап'!$A$13:$I$512,8,FALSE)),0,VLOOKUP($B801&amp;$N801,'5 этап'!$A$13:$I$512,8,FALSE))</f>
        <v>81.2</v>
      </c>
      <c r="K801" s="32">
        <f>IF(ISERROR(VLOOKUP($B801&amp;$N801,'6 этап'!$A$13:$I$512,8,FALSE)),0,VLOOKUP($B801&amp;$N801,'6 этап'!$A$13:$I$512,8,FALSE))</f>
        <v>76.599999999999994</v>
      </c>
      <c r="L801" s="32">
        <f>IF(ISERROR(VLOOKUP($B801&amp;$N801,'7 этап'!$A$13:$I$466,8,FALSE)),0,VLOOKUP($B801&amp;$N801,'7 этап'!$A$13:$I$466,8,FALSE))</f>
        <v>107</v>
      </c>
      <c r="M801" s="12">
        <f>LARGE(F801:K801,1)+LARGE(F801:K801,2)+LARGE(F801:K801,3)+LARGE(F801:K801,4)+L801</f>
        <v>511.2</v>
      </c>
      <c r="N801" s="14" t="s">
        <v>976</v>
      </c>
    </row>
    <row r="802" spans="1:14" x14ac:dyDescent="0.3">
      <c r="A802" s="35">
        <v>27</v>
      </c>
      <c r="B802" s="4" t="s">
        <v>392</v>
      </c>
      <c r="C802" s="4" t="s">
        <v>377</v>
      </c>
      <c r="D802" s="4"/>
      <c r="E802" s="8">
        <f>COUNTIF(F802:L802,"&gt;0")</f>
        <v>3</v>
      </c>
      <c r="F802" s="32">
        <f>IF(ISERROR(VLOOKUP($B802&amp;$N802,'1 этап'!$A$13:$I$512,8,FALSE)),0,VLOOKUP($B802&amp;$N802,'1 этап'!$A$13:$I$512,8,FALSE))</f>
        <v>0</v>
      </c>
      <c r="G802" s="32">
        <f>IF(ISERROR(VLOOKUP($B802&amp;$N802,'2 этап'!$A$13:$I$512,8,FALSE)),0,VLOOKUP($B802&amp;$N802,'2 этап'!$A$13:$I$512,8,FALSE))</f>
        <v>180.6</v>
      </c>
      <c r="H802" s="32">
        <f>IF(ISERROR(VLOOKUP($B802&amp;$N802,'3 этап'!$A$13:$I$512,8,FALSE)),0,VLOOKUP($B802&amp;$N802,'3 этап'!$A$13:$I$512,8,FALSE))</f>
        <v>160.4</v>
      </c>
      <c r="I802" s="32">
        <f>IF(ISERROR(VLOOKUP($B802&amp;$N802,'4 этап'!$A$13:$I$512,8,FALSE)),0,VLOOKUP($B802&amp;$N802,'4 этап'!$A$13:$I$512,8,FALSE))</f>
        <v>165.1</v>
      </c>
      <c r="J802" s="32">
        <f>IF(ISERROR(VLOOKUP($B802&amp;$N802,'5 этап'!$A$13:$I$512,8,FALSE)),0,VLOOKUP($B802&amp;$N802,'5 этап'!$A$13:$I$512,8,FALSE))</f>
        <v>0</v>
      </c>
      <c r="K802" s="32">
        <f>IF(ISERROR(VLOOKUP($B802&amp;$N802,'6 этап'!$A$13:$I$512,8,FALSE)),0,VLOOKUP($B802&amp;$N802,'6 этап'!$A$13:$I$512,8,FALSE))</f>
        <v>0</v>
      </c>
      <c r="L802" s="32">
        <f>IF(ISERROR(VLOOKUP($B802&amp;$N802,'7 этап'!$A$13:$I$466,8,FALSE)),0,VLOOKUP($B802&amp;$N802,'7 этап'!$A$13:$I$466,8,FALSE))</f>
        <v>0</v>
      </c>
      <c r="M802" s="12">
        <f>LARGE(F802:K802,1)+LARGE(F802:K802,2)+LARGE(F802:K802,3)+LARGE(F802:K802,4)+L802</f>
        <v>506.1</v>
      </c>
      <c r="N802" s="14" t="s">
        <v>976</v>
      </c>
    </row>
    <row r="803" spans="1:14" x14ac:dyDescent="0.3">
      <c r="A803" s="35">
        <v>28</v>
      </c>
      <c r="B803" s="4" t="s">
        <v>397</v>
      </c>
      <c r="C803" s="4" t="s">
        <v>98</v>
      </c>
      <c r="D803" s="4">
        <v>1988</v>
      </c>
      <c r="E803" s="8">
        <f>COUNTIF(F803:L803,"&gt;0")</f>
        <v>3</v>
      </c>
      <c r="F803" s="32">
        <f>IF(ISERROR(VLOOKUP($B803&amp;$N803,'1 этап'!$A$13:$I$512,8,FALSE)),0,VLOOKUP($B803&amp;$N803,'1 этап'!$A$13:$I$512,8,FALSE))</f>
        <v>0</v>
      </c>
      <c r="G803" s="32">
        <f>IF(ISERROR(VLOOKUP($B803&amp;$N803,'2 этап'!$A$13:$I$512,8,FALSE)),0,VLOOKUP($B803&amp;$N803,'2 этап'!$A$13:$I$512,8,FALSE))</f>
        <v>170.4</v>
      </c>
      <c r="H803" s="32">
        <f>IF(ISERROR(VLOOKUP($B803&amp;$N803,'3 этап'!$A$13:$I$512,8,FALSE)),0,VLOOKUP($B803&amp;$N803,'3 этап'!$A$13:$I$512,8,FALSE))</f>
        <v>173.9</v>
      </c>
      <c r="I803" s="32">
        <f>IF(ISERROR(VLOOKUP($B803&amp;$N803,'4 этап'!$A$13:$I$512,8,FALSE)),0,VLOOKUP($B803&amp;$N803,'4 этап'!$A$13:$I$512,8,FALSE))</f>
        <v>0</v>
      </c>
      <c r="J803" s="32">
        <f>IF(ISERROR(VLOOKUP($B803&amp;$N803,'5 этап'!$A$13:$I$512,8,FALSE)),0,VLOOKUP($B803&amp;$N803,'5 этап'!$A$13:$I$512,8,FALSE))</f>
        <v>0</v>
      </c>
      <c r="K803" s="32">
        <f>IF(ISERROR(VLOOKUP($B803&amp;$N803,'6 этап'!$A$13:$I$512,8,FALSE)),0,VLOOKUP($B803&amp;$N803,'6 этап'!$A$13:$I$512,8,FALSE))</f>
        <v>0</v>
      </c>
      <c r="L803" s="32">
        <f>IF(ISERROR(VLOOKUP($B803&amp;$N803,'7 этап'!$A$13:$I$466,8,FALSE)),0,VLOOKUP($B803&amp;$N803,'7 этап'!$A$13:$I$466,8,FALSE))</f>
        <v>161.69999999999999</v>
      </c>
      <c r="M803" s="12">
        <f>LARGE(F803:K803,1)+LARGE(F803:K803,2)+LARGE(F803:K803,3)+LARGE(F803:K803,4)+L803</f>
        <v>506</v>
      </c>
      <c r="N803" s="14" t="s">
        <v>976</v>
      </c>
    </row>
    <row r="804" spans="1:14" x14ac:dyDescent="0.3">
      <c r="A804" s="35">
        <v>29</v>
      </c>
      <c r="B804" s="4" t="s">
        <v>398</v>
      </c>
      <c r="C804" s="4" t="s">
        <v>377</v>
      </c>
      <c r="D804" s="4">
        <v>2003</v>
      </c>
      <c r="E804" s="8">
        <f>COUNTIF(F804:L804,"&gt;0")</f>
        <v>5</v>
      </c>
      <c r="F804" s="32">
        <f>IF(ISERROR(VLOOKUP($B804&amp;$N804,'1 этап'!$A$13:$I$512,8,FALSE)),0,VLOOKUP($B804&amp;$N804,'1 этап'!$A$13:$I$512,8,FALSE))</f>
        <v>0</v>
      </c>
      <c r="G804" s="32">
        <f>IF(ISERROR(VLOOKUP($B804&amp;$N804,'2 этап'!$A$13:$I$512,8,FALSE)),0,VLOOKUP($B804&amp;$N804,'2 этап'!$A$13:$I$512,8,FALSE))</f>
        <v>169.7</v>
      </c>
      <c r="H804" s="32">
        <f>IF(ISERROR(VLOOKUP($B804&amp;$N804,'3 этап'!$A$13:$I$512,8,FALSE)),0,VLOOKUP($B804&amp;$N804,'3 этап'!$A$13:$I$512,8,FALSE))</f>
        <v>0.01</v>
      </c>
      <c r="I804" s="32">
        <f>IF(ISERROR(VLOOKUP($B804&amp;$N804,'4 этап'!$A$13:$I$512,8,FALSE)),0,VLOOKUP($B804&amp;$N804,'4 этап'!$A$13:$I$512,8,FALSE))</f>
        <v>0</v>
      </c>
      <c r="J804" s="32">
        <f>IF(ISERROR(VLOOKUP($B804&amp;$N804,'5 этап'!$A$13:$I$512,8,FALSE)),0,VLOOKUP($B804&amp;$N804,'5 этап'!$A$13:$I$512,8,FALSE))</f>
        <v>0.01</v>
      </c>
      <c r="K804" s="32">
        <f>IF(ISERROR(VLOOKUP($B804&amp;$N804,'6 этап'!$A$13:$I$512,8,FALSE)),0,VLOOKUP($B804&amp;$N804,'6 этап'!$A$13:$I$512,8,FALSE))</f>
        <v>161.4</v>
      </c>
      <c r="L804" s="32">
        <f>IF(ISERROR(VLOOKUP($B804&amp;$N804,'7 этап'!$A$13:$I$466,8,FALSE)),0,VLOOKUP($B804&amp;$N804,'7 этап'!$A$13:$I$466,8,FALSE))</f>
        <v>167.7</v>
      </c>
      <c r="M804" s="12">
        <f>LARGE(F804:K804,1)+LARGE(F804:K804,2)+LARGE(F804:K804,3)+LARGE(F804:K804,4)+L804</f>
        <v>498.82</v>
      </c>
      <c r="N804" s="14" t="s">
        <v>976</v>
      </c>
    </row>
    <row r="805" spans="1:14" x14ac:dyDescent="0.3">
      <c r="A805" s="35">
        <v>30</v>
      </c>
      <c r="B805" s="4" t="s">
        <v>400</v>
      </c>
      <c r="C805" s="4" t="s">
        <v>27</v>
      </c>
      <c r="D805" s="4">
        <v>2001</v>
      </c>
      <c r="E805" s="8">
        <f>COUNTIF(F805:L805,"&gt;0")</f>
        <v>3</v>
      </c>
      <c r="F805" s="32">
        <f>IF(ISERROR(VLOOKUP($B805&amp;$N805,'1 этап'!$A$13:$I$512,8,FALSE)),0,VLOOKUP($B805&amp;$N805,'1 этап'!$A$13:$I$512,8,FALSE))</f>
        <v>157</v>
      </c>
      <c r="G805" s="32">
        <f>IF(ISERROR(VLOOKUP($B805&amp;$N805,'2 этап'!$A$13:$I$512,8,FALSE)),0,VLOOKUP($B805&amp;$N805,'2 этап'!$A$13:$I$512,8,FALSE))</f>
        <v>162.30000000000001</v>
      </c>
      <c r="H805" s="32">
        <f>IF(ISERROR(VLOOKUP($B805&amp;$N805,'3 этап'!$A$13:$I$512,8,FALSE)),0,VLOOKUP($B805&amp;$N805,'3 этап'!$A$13:$I$512,8,FALSE))</f>
        <v>166.4</v>
      </c>
      <c r="I805" s="32">
        <f>IF(ISERROR(VLOOKUP($B805&amp;$N805,'4 этап'!$A$13:$I$512,8,FALSE)),0,VLOOKUP($B805&amp;$N805,'4 этап'!$A$13:$I$512,8,FALSE))</f>
        <v>0</v>
      </c>
      <c r="J805" s="32">
        <f>IF(ISERROR(VLOOKUP($B805&amp;$N805,'5 этап'!$A$13:$I$512,8,FALSE)),0,VLOOKUP($B805&amp;$N805,'5 этап'!$A$13:$I$512,8,FALSE))</f>
        <v>0</v>
      </c>
      <c r="K805" s="32">
        <f>IF(ISERROR(VLOOKUP($B805&amp;$N805,'6 этап'!$A$13:$I$512,8,FALSE)),0,VLOOKUP($B805&amp;$N805,'6 этап'!$A$13:$I$512,8,FALSE))</f>
        <v>0</v>
      </c>
      <c r="L805" s="32">
        <f>IF(ISERROR(VLOOKUP($B805&amp;$N805,'7 этап'!$A$13:$I$466,8,FALSE)),0,VLOOKUP($B805&amp;$N805,'7 этап'!$A$13:$I$466,8,FALSE))</f>
        <v>0</v>
      </c>
      <c r="M805" s="12">
        <f>LARGE(F805:K805,1)+LARGE(F805:K805,2)+LARGE(F805:K805,3)+LARGE(F805:K805,4)+L805</f>
        <v>485.70000000000005</v>
      </c>
      <c r="N805" s="14" t="s">
        <v>976</v>
      </c>
    </row>
    <row r="806" spans="1:14" x14ac:dyDescent="0.3">
      <c r="A806" s="35">
        <v>31</v>
      </c>
      <c r="B806" s="4" t="s">
        <v>632</v>
      </c>
      <c r="C806" s="4" t="s">
        <v>149</v>
      </c>
      <c r="D806" s="4">
        <v>2003</v>
      </c>
      <c r="E806" s="8">
        <f>COUNTIF(F806:L806,"&gt;0")</f>
        <v>3</v>
      </c>
      <c r="F806" s="32">
        <f>IF(ISERROR(VLOOKUP($B806&amp;$N806,'1 этап'!$A$13:$I$512,8,FALSE)),0,VLOOKUP($B806&amp;$N806,'1 этап'!$A$13:$I$512,8,FALSE))</f>
        <v>164.8</v>
      </c>
      <c r="G806" s="32">
        <f>IF(ISERROR(VLOOKUP($B806&amp;$N806,'2 этап'!$A$13:$I$512,8,FALSE)),0,VLOOKUP($B806&amp;$N806,'2 этап'!$A$13:$I$512,8,FALSE))</f>
        <v>0</v>
      </c>
      <c r="H806" s="32">
        <f>IF(ISERROR(VLOOKUP($B806&amp;$N806,'3 этап'!$A$13:$I$512,8,FALSE)),0,VLOOKUP($B806&amp;$N806,'3 этап'!$A$13:$I$512,8,FALSE))</f>
        <v>0</v>
      </c>
      <c r="I806" s="32">
        <f>IF(ISERROR(VLOOKUP($B806&amp;$N806,'4 этап'!$A$13:$I$512,8,FALSE)),0,VLOOKUP($B806&amp;$N806,'4 этап'!$A$13:$I$512,8,FALSE))</f>
        <v>0</v>
      </c>
      <c r="J806" s="32">
        <f>IF(ISERROR(VLOOKUP($B806&amp;$N806,'5 этап'!$A$13:$I$512,8,FALSE)),0,VLOOKUP($B806&amp;$N806,'5 этап'!$A$13:$I$512,8,FALSE))</f>
        <v>0</v>
      </c>
      <c r="K806" s="32">
        <f>IF(ISERROR(VLOOKUP($B806&amp;$N806,'6 этап'!$A$13:$I$512,8,FALSE)),0,VLOOKUP($B806&amp;$N806,'6 этап'!$A$13:$I$512,8,FALSE))</f>
        <v>159.9</v>
      </c>
      <c r="L806" s="32">
        <f>IF(ISERROR(VLOOKUP($B806&amp;$N806,'7 этап'!$A$13:$I$466,8,FALSE)),0,VLOOKUP($B806&amp;$N806,'7 этап'!$A$13:$I$466,8,FALSE))</f>
        <v>153.9</v>
      </c>
      <c r="M806" s="12">
        <f>LARGE(F806:K806,1)+LARGE(F806:K806,2)+LARGE(F806:K806,3)+LARGE(F806:K806,4)+L806</f>
        <v>478.6</v>
      </c>
      <c r="N806" s="14" t="s">
        <v>976</v>
      </c>
    </row>
    <row r="807" spans="1:14" x14ac:dyDescent="0.3">
      <c r="A807" s="35">
        <v>32</v>
      </c>
      <c r="B807" s="4" t="s">
        <v>401</v>
      </c>
      <c r="C807" s="4" t="s">
        <v>149</v>
      </c>
      <c r="D807" s="4">
        <v>1994</v>
      </c>
      <c r="E807" s="8">
        <f>COUNTIF(F807:L807,"&gt;0")</f>
        <v>3</v>
      </c>
      <c r="F807" s="32">
        <f>IF(ISERROR(VLOOKUP($B807&amp;$N807,'1 этап'!$A$13:$I$512,8,FALSE)),0,VLOOKUP($B807&amp;$N807,'1 этап'!$A$13:$I$512,8,FALSE))</f>
        <v>0</v>
      </c>
      <c r="G807" s="32">
        <f>IF(ISERROR(VLOOKUP($B807&amp;$N807,'2 этап'!$A$13:$I$512,8,FALSE)),0,VLOOKUP($B807&amp;$N807,'2 этап'!$A$13:$I$512,8,FALSE))</f>
        <v>155.30000000000001</v>
      </c>
      <c r="H807" s="32">
        <f>IF(ISERROR(VLOOKUP($B807&amp;$N807,'3 этап'!$A$13:$I$512,8,FALSE)),0,VLOOKUP($B807&amp;$N807,'3 этап'!$A$13:$I$512,8,FALSE))</f>
        <v>162.9</v>
      </c>
      <c r="I807" s="32">
        <f>IF(ISERROR(VLOOKUP($B807&amp;$N807,'4 этап'!$A$13:$I$512,8,FALSE)),0,VLOOKUP($B807&amp;$N807,'4 этап'!$A$13:$I$512,8,FALSE))</f>
        <v>0</v>
      </c>
      <c r="J807" s="32">
        <f>IF(ISERROR(VLOOKUP($B807&amp;$N807,'5 этап'!$A$13:$I$512,8,FALSE)),0,VLOOKUP($B807&amp;$N807,'5 этап'!$A$13:$I$512,8,FALSE))</f>
        <v>159.69999999999999</v>
      </c>
      <c r="K807" s="32">
        <f>IF(ISERROR(VLOOKUP($B807&amp;$N807,'6 этап'!$A$13:$I$512,8,FALSE)),0,VLOOKUP($B807&amp;$N807,'6 этап'!$A$13:$I$512,8,FALSE))</f>
        <v>0</v>
      </c>
      <c r="L807" s="32">
        <f>IF(ISERROR(VLOOKUP($B807&amp;$N807,'7 этап'!$A$13:$I$466,8,FALSE)),0,VLOOKUP($B807&amp;$N807,'7 этап'!$A$13:$I$466,8,FALSE))</f>
        <v>0</v>
      </c>
      <c r="M807" s="12">
        <f>LARGE(F807:K807,1)+LARGE(F807:K807,2)+LARGE(F807:K807,3)+LARGE(F807:K807,4)+L807</f>
        <v>477.90000000000003</v>
      </c>
      <c r="N807" s="14" t="s">
        <v>976</v>
      </c>
    </row>
    <row r="808" spans="1:14" x14ac:dyDescent="0.3">
      <c r="A808" s="35">
        <v>33</v>
      </c>
      <c r="B808" s="4" t="s">
        <v>403</v>
      </c>
      <c r="C808" s="4" t="s">
        <v>27</v>
      </c>
      <c r="D808" s="4"/>
      <c r="E808" s="8">
        <f>COUNTIF(F808:L808,"&gt;0")</f>
        <v>3</v>
      </c>
      <c r="F808" s="32">
        <f>IF(ISERROR(VLOOKUP($B808&amp;$N808,'1 этап'!$A$13:$I$512,8,FALSE)),0,VLOOKUP($B808&amp;$N808,'1 этап'!$A$13:$I$512,8,FALSE))</f>
        <v>139.6</v>
      </c>
      <c r="G808" s="32">
        <f>IF(ISERROR(VLOOKUP($B808&amp;$N808,'2 этап'!$A$13:$I$512,8,FALSE)),0,VLOOKUP($B808&amp;$N808,'2 этап'!$A$13:$I$512,8,FALSE))</f>
        <v>153.6</v>
      </c>
      <c r="H808" s="32">
        <f>IF(ISERROR(VLOOKUP($B808&amp;$N808,'3 этап'!$A$13:$I$512,8,FALSE)),0,VLOOKUP($B808&amp;$N808,'3 этап'!$A$13:$I$512,8,FALSE))</f>
        <v>149.30000000000001</v>
      </c>
      <c r="I808" s="32">
        <f>IF(ISERROR(VLOOKUP($B808&amp;$N808,'4 этап'!$A$13:$I$512,8,FALSE)),0,VLOOKUP($B808&amp;$N808,'4 этап'!$A$13:$I$512,8,FALSE))</f>
        <v>0</v>
      </c>
      <c r="J808" s="32">
        <f>IF(ISERROR(VLOOKUP($B808&amp;$N808,'5 этап'!$A$13:$I$512,8,FALSE)),0,VLOOKUP($B808&amp;$N808,'5 этап'!$A$13:$I$512,8,FALSE))</f>
        <v>0</v>
      </c>
      <c r="K808" s="32">
        <f>IF(ISERROR(VLOOKUP($B808&amp;$N808,'6 этап'!$A$13:$I$512,8,FALSE)),0,VLOOKUP($B808&amp;$N808,'6 этап'!$A$13:$I$512,8,FALSE))</f>
        <v>0</v>
      </c>
      <c r="L808" s="32">
        <f>IF(ISERROR(VLOOKUP($B808&amp;$N808,'7 этап'!$A$13:$I$466,8,FALSE)),0,VLOOKUP($B808&amp;$N808,'7 этап'!$A$13:$I$466,8,FALSE))</f>
        <v>0</v>
      </c>
      <c r="M808" s="12">
        <f>LARGE(F808:K808,1)+LARGE(F808:K808,2)+LARGE(F808:K808,3)+LARGE(F808:K808,4)+L808</f>
        <v>442.5</v>
      </c>
      <c r="N808" s="14" t="s">
        <v>976</v>
      </c>
    </row>
    <row r="809" spans="1:14" x14ac:dyDescent="0.3">
      <c r="A809" s="35">
        <v>34</v>
      </c>
      <c r="B809" s="4" t="s">
        <v>719</v>
      </c>
      <c r="C809" s="4" t="s">
        <v>149</v>
      </c>
      <c r="D809" s="4">
        <v>2002</v>
      </c>
      <c r="E809" s="8">
        <f>COUNTIF(F809:L809,"&gt;0")</f>
        <v>3</v>
      </c>
      <c r="F809" s="32">
        <f>IF(ISERROR(VLOOKUP($B809&amp;$N809,'1 этап'!$A$13:$I$512,8,FALSE)),0,VLOOKUP($B809&amp;$N809,'1 этап'!$A$13:$I$512,8,FALSE))</f>
        <v>0</v>
      </c>
      <c r="G809" s="32">
        <f>IF(ISERROR(VLOOKUP($B809&amp;$N809,'2 этап'!$A$13:$I$512,8,FALSE)),0,VLOOKUP($B809&amp;$N809,'2 этап'!$A$13:$I$512,8,FALSE))</f>
        <v>0</v>
      </c>
      <c r="H809" s="32">
        <f>IF(ISERROR(VLOOKUP($B809&amp;$N809,'3 этап'!$A$13:$I$512,8,FALSE)),0,VLOOKUP($B809&amp;$N809,'3 этап'!$A$13:$I$512,8,FALSE))</f>
        <v>150.69999999999999</v>
      </c>
      <c r="I809" s="32">
        <f>IF(ISERROR(VLOOKUP($B809&amp;$N809,'4 этап'!$A$13:$I$512,8,FALSE)),0,VLOOKUP($B809&amp;$N809,'4 этап'!$A$13:$I$512,8,FALSE))</f>
        <v>0</v>
      </c>
      <c r="J809" s="32">
        <f>IF(ISERROR(VLOOKUP($B809&amp;$N809,'5 этап'!$A$13:$I$512,8,FALSE)),0,VLOOKUP($B809&amp;$N809,'5 этап'!$A$13:$I$512,8,FALSE))</f>
        <v>122.3</v>
      </c>
      <c r="K809" s="32">
        <f>IF(ISERROR(VLOOKUP($B809&amp;$N809,'6 этап'!$A$13:$I$512,8,FALSE)),0,VLOOKUP($B809&amp;$N809,'6 этап'!$A$13:$I$512,8,FALSE))</f>
        <v>166.5</v>
      </c>
      <c r="L809" s="32">
        <f>IF(ISERROR(VLOOKUP($B809&amp;$N809,'7 этап'!$A$13:$I$466,8,FALSE)),0,VLOOKUP($B809&amp;$N809,'7 этап'!$A$13:$I$466,8,FALSE))</f>
        <v>0</v>
      </c>
      <c r="M809" s="12">
        <f>LARGE(F809:K809,1)+LARGE(F809:K809,2)+LARGE(F809:K809,3)+LARGE(F809:K809,4)+L809</f>
        <v>439.5</v>
      </c>
      <c r="N809" s="14" t="s">
        <v>976</v>
      </c>
    </row>
    <row r="810" spans="1:14" x14ac:dyDescent="0.3">
      <c r="A810" s="35">
        <v>35</v>
      </c>
      <c r="B810" s="4" t="s">
        <v>628</v>
      </c>
      <c r="C810" s="4" t="s">
        <v>143</v>
      </c>
      <c r="D810" s="4">
        <v>1983</v>
      </c>
      <c r="E810" s="8">
        <f>COUNTIF(F810:L810,"&gt;0")</f>
        <v>2</v>
      </c>
      <c r="F810" s="32">
        <f>IF(ISERROR(VLOOKUP($B810&amp;$N810,'1 этап'!$A$13:$I$512,8,FALSE)),0,VLOOKUP($B810&amp;$N810,'1 этап'!$A$13:$I$512,8,FALSE))</f>
        <v>184.3</v>
      </c>
      <c r="G810" s="32">
        <f>IF(ISERROR(VLOOKUP($B810&amp;$N810,'2 этап'!$A$13:$I$512,8,FALSE)),0,VLOOKUP($B810&amp;$N810,'2 этап'!$A$13:$I$512,8,FALSE))</f>
        <v>0</v>
      </c>
      <c r="H810" s="32">
        <f>IF(ISERROR(VLOOKUP($B810&amp;$N810,'3 этап'!$A$13:$I$512,8,FALSE)),0,VLOOKUP($B810&amp;$N810,'3 этап'!$A$13:$I$512,8,FALSE))</f>
        <v>0</v>
      </c>
      <c r="I810" s="32">
        <f>IF(ISERROR(VLOOKUP($B810&amp;$N810,'4 этап'!$A$13:$I$512,8,FALSE)),0,VLOOKUP($B810&amp;$N810,'4 этап'!$A$13:$I$512,8,FALSE))</f>
        <v>181.4</v>
      </c>
      <c r="J810" s="32">
        <f>IF(ISERROR(VLOOKUP($B810&amp;$N810,'5 этап'!$A$13:$I$512,8,FALSE)),0,VLOOKUP($B810&amp;$N810,'5 этап'!$A$13:$I$512,8,FALSE))</f>
        <v>0</v>
      </c>
      <c r="K810" s="32">
        <f>IF(ISERROR(VLOOKUP($B810&amp;$N810,'6 этап'!$A$13:$I$512,8,FALSE)),0,VLOOKUP($B810&amp;$N810,'6 этап'!$A$13:$I$512,8,FALSE))</f>
        <v>0</v>
      </c>
      <c r="L810" s="32">
        <f>IF(ISERROR(VLOOKUP($B810&amp;$N810,'7 этап'!$A$13:$I$466,8,FALSE)),0,VLOOKUP($B810&amp;$N810,'7 этап'!$A$13:$I$466,8,FALSE))</f>
        <v>0</v>
      </c>
      <c r="M810" s="12">
        <f>LARGE(F810:K810,1)+LARGE(F810:K810,2)+LARGE(F810:K810,3)+LARGE(F810:K810,4)+L810</f>
        <v>365.70000000000005</v>
      </c>
      <c r="N810" s="14" t="s">
        <v>976</v>
      </c>
    </row>
    <row r="811" spans="1:14" x14ac:dyDescent="0.3">
      <c r="A811" s="35">
        <v>36</v>
      </c>
      <c r="B811" s="4" t="s">
        <v>404</v>
      </c>
      <c r="C811" s="4" t="s">
        <v>42</v>
      </c>
      <c r="D811" s="4">
        <v>1994</v>
      </c>
      <c r="E811" s="8">
        <f>COUNTIF(F811:L811,"&gt;0")</f>
        <v>3</v>
      </c>
      <c r="F811" s="32">
        <f>IF(ISERROR(VLOOKUP($B811&amp;$N811,'1 этап'!$A$13:$I$512,8,FALSE)),0,VLOOKUP($B811&amp;$N811,'1 этап'!$A$13:$I$512,8,FALSE))</f>
        <v>0</v>
      </c>
      <c r="G811" s="32">
        <f>IF(ISERROR(VLOOKUP($B811&amp;$N811,'2 этап'!$A$13:$I$512,8,FALSE)),0,VLOOKUP($B811&amp;$N811,'2 этап'!$A$13:$I$512,8,FALSE))</f>
        <v>134</v>
      </c>
      <c r="H811" s="32">
        <f>IF(ISERROR(VLOOKUP($B811&amp;$N811,'3 этап'!$A$13:$I$512,8,FALSE)),0,VLOOKUP($B811&amp;$N811,'3 этап'!$A$13:$I$512,8,FALSE))</f>
        <v>132.6</v>
      </c>
      <c r="I811" s="32">
        <f>IF(ISERROR(VLOOKUP($B811&amp;$N811,'4 этап'!$A$13:$I$512,8,FALSE)),0,VLOOKUP($B811&amp;$N811,'4 этап'!$A$13:$I$512,8,FALSE))</f>
        <v>89.8</v>
      </c>
      <c r="J811" s="32">
        <f>IF(ISERROR(VLOOKUP($B811&amp;$N811,'5 этап'!$A$13:$I$512,8,FALSE)),0,VLOOKUP($B811&amp;$N811,'5 этап'!$A$13:$I$512,8,FALSE))</f>
        <v>0</v>
      </c>
      <c r="K811" s="32">
        <f>IF(ISERROR(VLOOKUP($B811&amp;$N811,'6 этап'!$A$13:$I$512,8,FALSE)),0,VLOOKUP($B811&amp;$N811,'6 этап'!$A$13:$I$512,8,FALSE))</f>
        <v>0</v>
      </c>
      <c r="L811" s="32">
        <f>IF(ISERROR(VLOOKUP($B811&amp;$N811,'7 этап'!$A$13:$I$466,8,FALSE)),0,VLOOKUP($B811&amp;$N811,'7 этап'!$A$13:$I$466,8,FALSE))</f>
        <v>0</v>
      </c>
      <c r="M811" s="12">
        <f>LARGE(F811:K811,1)+LARGE(F811:K811,2)+LARGE(F811:K811,3)+LARGE(F811:K811,4)+L811</f>
        <v>356.40000000000003</v>
      </c>
      <c r="N811" s="14" t="s">
        <v>976</v>
      </c>
    </row>
    <row r="812" spans="1:14" x14ac:dyDescent="0.3">
      <c r="A812" s="35">
        <v>37</v>
      </c>
      <c r="B812" s="4" t="s">
        <v>408</v>
      </c>
      <c r="C812" s="4" t="s">
        <v>377</v>
      </c>
      <c r="D812" s="4">
        <v>1998</v>
      </c>
      <c r="E812" s="8">
        <f>COUNTIF(F812:L812,"&gt;0")</f>
        <v>3</v>
      </c>
      <c r="F812" s="32">
        <f>IF(ISERROR(VLOOKUP($B812&amp;$N812,'1 этап'!$A$13:$I$512,8,FALSE)),0,VLOOKUP($B812&amp;$N812,'1 этап'!$A$13:$I$512,8,FALSE))</f>
        <v>0</v>
      </c>
      <c r="G812" s="32">
        <f>IF(ISERROR(VLOOKUP($B812&amp;$N812,'2 этап'!$A$13:$I$512,8,FALSE)),0,VLOOKUP($B812&amp;$N812,'2 этап'!$A$13:$I$512,8,FALSE))</f>
        <v>0.01</v>
      </c>
      <c r="H812" s="32">
        <f>IF(ISERROR(VLOOKUP($B812&amp;$N812,'3 этап'!$A$13:$I$512,8,FALSE)),0,VLOOKUP($B812&amp;$N812,'3 этап'!$A$13:$I$512,8,FALSE))</f>
        <v>179.4</v>
      </c>
      <c r="I812" s="32">
        <f>IF(ISERROR(VLOOKUP($B812&amp;$N812,'4 этап'!$A$13:$I$512,8,FALSE)),0,VLOOKUP($B812&amp;$N812,'4 этап'!$A$13:$I$512,8,FALSE))</f>
        <v>159</v>
      </c>
      <c r="J812" s="32">
        <f>IF(ISERROR(VLOOKUP($B812&amp;$N812,'5 этап'!$A$13:$I$512,8,FALSE)),0,VLOOKUP($B812&amp;$N812,'5 этап'!$A$13:$I$512,8,FALSE))</f>
        <v>0</v>
      </c>
      <c r="K812" s="32">
        <f>IF(ISERROR(VLOOKUP($B812&amp;$N812,'6 этап'!$A$13:$I$512,8,FALSE)),0,VLOOKUP($B812&amp;$N812,'6 этап'!$A$13:$I$512,8,FALSE))</f>
        <v>0</v>
      </c>
      <c r="L812" s="32">
        <f>IF(ISERROR(VLOOKUP($B812&amp;$N812,'7 этап'!$A$13:$I$466,8,FALSE)),0,VLOOKUP($B812&amp;$N812,'7 этап'!$A$13:$I$466,8,FALSE))</f>
        <v>0</v>
      </c>
      <c r="M812" s="12">
        <f>LARGE(F812:K812,1)+LARGE(F812:K812,2)+LARGE(F812:K812,3)+LARGE(F812:K812,4)+L812</f>
        <v>338.40999999999997</v>
      </c>
      <c r="N812" s="14" t="s">
        <v>976</v>
      </c>
    </row>
    <row r="813" spans="1:14" x14ac:dyDescent="0.3">
      <c r="A813" s="35">
        <v>38</v>
      </c>
      <c r="B813" s="4" t="s">
        <v>955</v>
      </c>
      <c r="C813" s="4" t="s">
        <v>956</v>
      </c>
      <c r="D813" s="4">
        <v>1994</v>
      </c>
      <c r="E813" s="8">
        <f>COUNTIF(F813:L813,"&gt;0")</f>
        <v>2</v>
      </c>
      <c r="F813" s="32">
        <f>IF(ISERROR(VLOOKUP($B813&amp;$N813,'1 этап'!$A$13:$I$512,8,FALSE)),0,VLOOKUP($B813&amp;$N813,'1 этап'!$A$13:$I$512,8,FALSE))</f>
        <v>0</v>
      </c>
      <c r="G813" s="32">
        <f>IF(ISERROR(VLOOKUP($B813&amp;$N813,'2 этап'!$A$13:$I$512,8,FALSE)),0,VLOOKUP($B813&amp;$N813,'2 этап'!$A$13:$I$512,8,FALSE))</f>
        <v>0</v>
      </c>
      <c r="H813" s="32">
        <f>IF(ISERROR(VLOOKUP($B813&amp;$N813,'3 этап'!$A$13:$I$512,8,FALSE)),0,VLOOKUP($B813&amp;$N813,'3 этап'!$A$13:$I$512,8,FALSE))</f>
        <v>0</v>
      </c>
      <c r="I813" s="32">
        <f>IF(ISERROR(VLOOKUP($B813&amp;$N813,'4 этап'!$A$13:$I$512,8,FALSE)),0,VLOOKUP($B813&amp;$N813,'4 этап'!$A$13:$I$512,8,FALSE))</f>
        <v>0</v>
      </c>
      <c r="J813" s="32">
        <f>IF(ISERROR(VLOOKUP($B813&amp;$N813,'5 этап'!$A$13:$I$512,8,FALSE)),0,VLOOKUP($B813&amp;$N813,'5 этап'!$A$13:$I$512,8,FALSE))</f>
        <v>0</v>
      </c>
      <c r="K813" s="32">
        <f>IF(ISERROR(VLOOKUP($B813&amp;$N813,'6 этап'!$A$13:$I$512,8,FALSE)),0,VLOOKUP($B813&amp;$N813,'6 этап'!$A$13:$I$512,8,FALSE))</f>
        <v>168.7</v>
      </c>
      <c r="L813" s="32">
        <f>IF(ISERROR(VLOOKUP($B813&amp;$N813,'7 этап'!$A$13:$I$466,8,FALSE)),0,VLOOKUP($B813&amp;$N813,'7 этап'!$A$13:$I$466,8,FALSE))</f>
        <v>164.2</v>
      </c>
      <c r="M813" s="12">
        <f>LARGE(F813:K813,1)+LARGE(F813:K813,2)+LARGE(F813:K813,3)+LARGE(F813:K813,4)+L813</f>
        <v>332.9</v>
      </c>
      <c r="N813" s="14" t="s">
        <v>976</v>
      </c>
    </row>
    <row r="814" spans="1:14" x14ac:dyDescent="0.3">
      <c r="A814" s="35">
        <v>39</v>
      </c>
      <c r="B814" s="4" t="s">
        <v>407</v>
      </c>
      <c r="C814" s="4" t="s">
        <v>149</v>
      </c>
      <c r="D814" s="4">
        <v>1995</v>
      </c>
      <c r="E814" s="8">
        <f>COUNTIF(F814:L814,"&gt;0")</f>
        <v>3</v>
      </c>
      <c r="F814" s="32">
        <f>IF(ISERROR(VLOOKUP($B814&amp;$N814,'1 этап'!$A$13:$I$512,8,FALSE)),0,VLOOKUP($B814&amp;$N814,'1 этап'!$A$13:$I$512,8,FALSE))</f>
        <v>0</v>
      </c>
      <c r="G814" s="32">
        <f>IF(ISERROR(VLOOKUP($B814&amp;$N814,'2 этап'!$A$13:$I$512,8,FALSE)),0,VLOOKUP($B814&amp;$N814,'2 этап'!$A$13:$I$512,8,FALSE))</f>
        <v>0.01</v>
      </c>
      <c r="H814" s="32">
        <f>IF(ISERROR(VLOOKUP($B814&amp;$N814,'3 этап'!$A$13:$I$512,8,FALSE)),0,VLOOKUP($B814&amp;$N814,'3 этап'!$A$13:$I$512,8,FALSE))</f>
        <v>165.3</v>
      </c>
      <c r="I814" s="32">
        <f>IF(ISERROR(VLOOKUP($B814&amp;$N814,'4 этап'!$A$13:$I$512,8,FALSE)),0,VLOOKUP($B814&amp;$N814,'4 этап'!$A$13:$I$512,8,FALSE))</f>
        <v>0</v>
      </c>
      <c r="J814" s="32">
        <f>IF(ISERROR(VLOOKUP($B814&amp;$N814,'5 этап'!$A$13:$I$512,8,FALSE)),0,VLOOKUP($B814&amp;$N814,'5 этап'!$A$13:$I$512,8,FALSE))</f>
        <v>163.4</v>
      </c>
      <c r="K814" s="32">
        <f>IF(ISERROR(VLOOKUP($B814&amp;$N814,'6 этап'!$A$13:$I$512,8,FALSE)),0,VLOOKUP($B814&amp;$N814,'6 этап'!$A$13:$I$512,8,FALSE))</f>
        <v>0</v>
      </c>
      <c r="L814" s="32">
        <f>IF(ISERROR(VLOOKUP($B814&amp;$N814,'7 этап'!$A$13:$I$466,8,FALSE)),0,VLOOKUP($B814&amp;$N814,'7 этап'!$A$13:$I$466,8,FALSE))</f>
        <v>0</v>
      </c>
      <c r="M814" s="12">
        <f>LARGE(F814:K814,1)+LARGE(F814:K814,2)+LARGE(F814:K814,3)+LARGE(F814:K814,4)+L814</f>
        <v>328.71000000000004</v>
      </c>
      <c r="N814" s="14" t="s">
        <v>976</v>
      </c>
    </row>
    <row r="815" spans="1:14" x14ac:dyDescent="0.3">
      <c r="A815" s="35">
        <v>40</v>
      </c>
      <c r="B815" s="4" t="s">
        <v>399</v>
      </c>
      <c r="C815" s="4" t="s">
        <v>112</v>
      </c>
      <c r="D815" s="4">
        <v>2003</v>
      </c>
      <c r="E815" s="8">
        <f>COUNTIF(F815:L815,"&gt;0")</f>
        <v>2</v>
      </c>
      <c r="F815" s="32">
        <f>IF(ISERROR(VLOOKUP($B815&amp;$N815,'1 этап'!$A$13:$I$512,8,FALSE)),0,VLOOKUP($B815&amp;$N815,'1 этап'!$A$13:$I$512,8,FALSE))</f>
        <v>0</v>
      </c>
      <c r="G815" s="32">
        <f>IF(ISERROR(VLOOKUP($B815&amp;$N815,'2 этап'!$A$13:$I$512,8,FALSE)),0,VLOOKUP($B815&amp;$N815,'2 этап'!$A$13:$I$512,8,FALSE))</f>
        <v>169</v>
      </c>
      <c r="H815" s="32">
        <f>IF(ISERROR(VLOOKUP($B815&amp;$N815,'3 этап'!$A$13:$I$512,8,FALSE)),0,VLOOKUP($B815&amp;$N815,'3 этап'!$A$13:$I$512,8,FALSE))</f>
        <v>0</v>
      </c>
      <c r="I815" s="32">
        <f>IF(ISERROR(VLOOKUP($B815&amp;$N815,'4 этап'!$A$13:$I$512,8,FALSE)),0,VLOOKUP($B815&amp;$N815,'4 этап'!$A$13:$I$512,8,FALSE))</f>
        <v>0</v>
      </c>
      <c r="J815" s="32">
        <f>IF(ISERROR(VLOOKUP($B815&amp;$N815,'5 этап'!$A$13:$I$512,8,FALSE)),0,VLOOKUP($B815&amp;$N815,'5 этап'!$A$13:$I$512,8,FALSE))</f>
        <v>159.6</v>
      </c>
      <c r="K815" s="32">
        <f>IF(ISERROR(VLOOKUP($B815&amp;$N815,'6 этап'!$A$13:$I$512,8,FALSE)),0,VLOOKUP($B815&amp;$N815,'6 этап'!$A$13:$I$512,8,FALSE))</f>
        <v>0</v>
      </c>
      <c r="L815" s="32">
        <f>IF(ISERROR(VLOOKUP($B815&amp;$N815,'7 этап'!$A$13:$I$466,8,FALSE)),0,VLOOKUP($B815&amp;$N815,'7 этап'!$A$13:$I$466,8,FALSE))</f>
        <v>0</v>
      </c>
      <c r="M815" s="12">
        <f>LARGE(F815:K815,1)+LARGE(F815:K815,2)+LARGE(F815:K815,3)+LARGE(F815:K815,4)+L815</f>
        <v>328.6</v>
      </c>
      <c r="N815" s="14" t="s">
        <v>976</v>
      </c>
    </row>
    <row r="816" spans="1:14" x14ac:dyDescent="0.3">
      <c r="A816" s="35">
        <v>41</v>
      </c>
      <c r="B816" s="4" t="s">
        <v>960</v>
      </c>
      <c r="C816" s="4" t="s">
        <v>48</v>
      </c>
      <c r="D816" s="4">
        <v>1983</v>
      </c>
      <c r="E816" s="8">
        <f>COUNTIF(F816:L816,"&gt;0")</f>
        <v>2</v>
      </c>
      <c r="F816" s="32">
        <f>IF(ISERROR(VLOOKUP($B816&amp;$N816,'1 этап'!$A$13:$I$512,8,FALSE)),0,VLOOKUP($B816&amp;$N816,'1 этап'!$A$13:$I$512,8,FALSE))</f>
        <v>0</v>
      </c>
      <c r="G816" s="32">
        <f>IF(ISERROR(VLOOKUP($B816&amp;$N816,'2 этап'!$A$13:$I$512,8,FALSE)),0,VLOOKUP($B816&amp;$N816,'2 этап'!$A$13:$I$512,8,FALSE))</f>
        <v>0</v>
      </c>
      <c r="H816" s="32">
        <f>IF(ISERROR(VLOOKUP($B816&amp;$N816,'3 этап'!$A$13:$I$512,8,FALSE)),0,VLOOKUP($B816&amp;$N816,'3 этап'!$A$13:$I$512,8,FALSE))</f>
        <v>0</v>
      </c>
      <c r="I816" s="32">
        <f>IF(ISERROR(VLOOKUP($B816&amp;$N816,'4 этап'!$A$13:$I$512,8,FALSE)),0,VLOOKUP($B816&amp;$N816,'4 этап'!$A$13:$I$512,8,FALSE))</f>
        <v>0</v>
      </c>
      <c r="J816" s="32">
        <f>IF(ISERROR(VLOOKUP($B816&amp;$N816,'5 этап'!$A$13:$I$512,8,FALSE)),0,VLOOKUP($B816&amp;$N816,'5 этап'!$A$13:$I$512,8,FALSE))</f>
        <v>0</v>
      </c>
      <c r="K816" s="32">
        <f>IF(ISERROR(VLOOKUP($B816&amp;$N816,'6 этап'!$A$13:$I$512,8,FALSE)),0,VLOOKUP($B816&amp;$N816,'6 этап'!$A$13:$I$512,8,FALSE))</f>
        <v>140.1</v>
      </c>
      <c r="L816" s="32">
        <f>IF(ISERROR(VLOOKUP($B816&amp;$N816,'7 этап'!$A$13:$I$466,8,FALSE)),0,VLOOKUP($B816&amp;$N816,'7 этап'!$A$13:$I$466,8,FALSE))</f>
        <v>148.19999999999999</v>
      </c>
      <c r="M816" s="12">
        <f>LARGE(F816:K816,1)+LARGE(F816:K816,2)+LARGE(F816:K816,3)+LARGE(F816:K816,4)+L816</f>
        <v>288.29999999999995</v>
      </c>
      <c r="N816" s="14" t="s">
        <v>976</v>
      </c>
    </row>
    <row r="817" spans="1:14" x14ac:dyDescent="0.3">
      <c r="A817" s="35">
        <v>42</v>
      </c>
      <c r="B817" s="4" t="s">
        <v>884</v>
      </c>
      <c r="C817" s="4" t="s">
        <v>61</v>
      </c>
      <c r="D817" s="4">
        <v>1992</v>
      </c>
      <c r="E817" s="8">
        <f>COUNTIF(F817:L817,"&gt;0")</f>
        <v>3</v>
      </c>
      <c r="F817" s="32">
        <f>IF(ISERROR(VLOOKUP($B817&amp;$N817,'1 этап'!$A$13:$I$512,8,FALSE)),0,VLOOKUP($B817&amp;$N817,'1 этап'!$A$13:$I$512,8,FALSE))</f>
        <v>0</v>
      </c>
      <c r="G817" s="32">
        <f>IF(ISERROR(VLOOKUP($B817&amp;$N817,'2 этап'!$A$13:$I$512,8,FALSE)),0,VLOOKUP($B817&amp;$N817,'2 этап'!$A$13:$I$512,8,FALSE))</f>
        <v>0</v>
      </c>
      <c r="H817" s="32">
        <f>IF(ISERROR(VLOOKUP($B817&amp;$N817,'3 этап'!$A$13:$I$512,8,FALSE)),0,VLOOKUP($B817&amp;$N817,'3 этап'!$A$13:$I$512,8,FALSE))</f>
        <v>0</v>
      </c>
      <c r="I817" s="32">
        <f>IF(ISERROR(VLOOKUP($B817&amp;$N817,'4 этап'!$A$13:$I$512,8,FALSE)),0,VLOOKUP($B817&amp;$N817,'4 этап'!$A$13:$I$512,8,FALSE))</f>
        <v>0</v>
      </c>
      <c r="J817" s="32">
        <f>IF(ISERROR(VLOOKUP($B817&amp;$N817,'5 этап'!$A$13:$I$512,8,FALSE)),0,VLOOKUP($B817&amp;$N817,'5 этап'!$A$13:$I$512,8,FALSE))</f>
        <v>135.5</v>
      </c>
      <c r="K817" s="32">
        <f>IF(ISERROR(VLOOKUP($B817&amp;$N817,'6 этап'!$A$13:$I$512,8,FALSE)),0,VLOOKUP($B817&amp;$N817,'6 этап'!$A$13:$I$512,8,FALSE))</f>
        <v>1</v>
      </c>
      <c r="L817" s="32">
        <f>IF(ISERROR(VLOOKUP($B817&amp;$N817,'7 этап'!$A$13:$I$466,8,FALSE)),0,VLOOKUP($B817&amp;$N817,'7 этап'!$A$13:$I$466,8,FALSE))</f>
        <v>133.69999999999999</v>
      </c>
      <c r="M817" s="12">
        <f>LARGE(F817:K817,1)+LARGE(F817:K817,2)+LARGE(F817:K817,3)+LARGE(F817:K817,4)+L817</f>
        <v>270.2</v>
      </c>
      <c r="N817" s="14" t="s">
        <v>976</v>
      </c>
    </row>
    <row r="818" spans="1:14" x14ac:dyDescent="0.3">
      <c r="A818" s="35">
        <v>43</v>
      </c>
      <c r="B818" s="4" t="s">
        <v>598</v>
      </c>
      <c r="C818" s="4" t="s">
        <v>776</v>
      </c>
      <c r="D818" s="4">
        <v>1992</v>
      </c>
      <c r="E818" s="8">
        <f>COUNTIF(F818:L818,"&gt;0")</f>
        <v>1</v>
      </c>
      <c r="F818" s="32">
        <f>IF(ISERROR(VLOOKUP($B818&amp;$N818,'1 этап'!$A$13:$I$512,8,FALSE)),0,VLOOKUP($B818&amp;$N818,'1 этап'!$A$13:$I$512,8,FALSE))</f>
        <v>0</v>
      </c>
      <c r="G818" s="32">
        <f>IF(ISERROR(VLOOKUP($B818&amp;$N818,'2 этап'!$A$13:$I$512,8,FALSE)),0,VLOOKUP($B818&amp;$N818,'2 этап'!$A$13:$I$512,8,FALSE))</f>
        <v>0</v>
      </c>
      <c r="H818" s="32">
        <f>IF(ISERROR(VLOOKUP($B818&amp;$N818,'3 этап'!$A$13:$I$512,8,FALSE)),0,VLOOKUP($B818&amp;$N818,'3 этап'!$A$13:$I$512,8,FALSE))</f>
        <v>0</v>
      </c>
      <c r="I818" s="32">
        <f>IF(ISERROR(VLOOKUP($B818&amp;$N818,'4 этап'!$A$13:$I$512,8,FALSE)),0,VLOOKUP($B818&amp;$N818,'4 этап'!$A$13:$I$512,8,FALSE))</f>
        <v>200</v>
      </c>
      <c r="J818" s="32">
        <f>IF(ISERROR(VLOOKUP($B818&amp;$N818,'5 этап'!$A$13:$I$512,8,FALSE)),0,VLOOKUP($B818&amp;$N818,'5 этап'!$A$13:$I$512,8,FALSE))</f>
        <v>0</v>
      </c>
      <c r="K818" s="32">
        <f>IF(ISERROR(VLOOKUP($B818&amp;$N818,'6 этап'!$A$13:$I$512,8,FALSE)),0,VLOOKUP($B818&amp;$N818,'6 этап'!$A$13:$I$512,8,FALSE))</f>
        <v>0</v>
      </c>
      <c r="L818" s="32">
        <f>IF(ISERROR(VLOOKUP($B818&amp;$N818,'7 этап'!$A$13:$I$466,8,FALSE)),0,VLOOKUP($B818&amp;$N818,'7 этап'!$A$13:$I$466,8,FALSE))</f>
        <v>0</v>
      </c>
      <c r="M818" s="12">
        <f>LARGE(F818:K818,1)+LARGE(F818:K818,2)+LARGE(F818:K818,3)+LARGE(F818:K818,4)+L818</f>
        <v>200</v>
      </c>
      <c r="N818" s="14" t="s">
        <v>976</v>
      </c>
    </row>
    <row r="819" spans="1:14" x14ac:dyDescent="0.3">
      <c r="A819" s="35">
        <v>44</v>
      </c>
      <c r="B819" s="4" t="s">
        <v>715</v>
      </c>
      <c r="C819" s="4" t="s">
        <v>37</v>
      </c>
      <c r="D819" s="4">
        <v>1997</v>
      </c>
      <c r="E819" s="8">
        <f>COUNTIF(F819:L819,"&gt;0")</f>
        <v>1</v>
      </c>
      <c r="F819" s="32">
        <f>IF(ISERROR(VLOOKUP($B819&amp;$N819,'1 этап'!$A$13:$I$512,8,FALSE)),0,VLOOKUP($B819&amp;$N819,'1 этап'!$A$13:$I$512,8,FALSE))</f>
        <v>0</v>
      </c>
      <c r="G819" s="32">
        <f>IF(ISERROR(VLOOKUP($B819&amp;$N819,'2 этап'!$A$13:$I$512,8,FALSE)),0,VLOOKUP($B819&amp;$N819,'2 этап'!$A$13:$I$512,8,FALSE))</f>
        <v>0</v>
      </c>
      <c r="H819" s="32">
        <f>IF(ISERROR(VLOOKUP($B819&amp;$N819,'3 этап'!$A$13:$I$512,8,FALSE)),0,VLOOKUP($B819&amp;$N819,'3 этап'!$A$13:$I$512,8,FALSE))</f>
        <v>200</v>
      </c>
      <c r="I819" s="32">
        <f>IF(ISERROR(VLOOKUP($B819&amp;$N819,'4 этап'!$A$13:$I$512,8,FALSE)),0,VLOOKUP($B819&amp;$N819,'4 этап'!$A$13:$I$512,8,FALSE))</f>
        <v>0</v>
      </c>
      <c r="J819" s="32">
        <f>IF(ISERROR(VLOOKUP($B819&amp;$N819,'5 этап'!$A$13:$I$512,8,FALSE)),0,VLOOKUP($B819&amp;$N819,'5 этап'!$A$13:$I$512,8,FALSE))</f>
        <v>0</v>
      </c>
      <c r="K819" s="32">
        <f>IF(ISERROR(VLOOKUP($B819&amp;$N819,'6 этап'!$A$13:$I$512,8,FALSE)),0,VLOOKUP($B819&amp;$N819,'6 этап'!$A$13:$I$512,8,FALSE))</f>
        <v>0</v>
      </c>
      <c r="L819" s="32">
        <f>IF(ISERROR(VLOOKUP($B819&amp;$N819,'7 этап'!$A$13:$I$466,8,FALSE)),0,VLOOKUP($B819&amp;$N819,'7 этап'!$A$13:$I$466,8,FALSE))</f>
        <v>0</v>
      </c>
      <c r="M819" s="12">
        <f>LARGE(F819:K819,1)+LARGE(F819:K819,2)+LARGE(F819:K819,3)+LARGE(F819:K819,4)+L819</f>
        <v>200</v>
      </c>
      <c r="N819" s="14" t="s">
        <v>976</v>
      </c>
    </row>
    <row r="820" spans="1:14" x14ac:dyDescent="0.3">
      <c r="A820" s="35">
        <v>45</v>
      </c>
      <c r="B820" s="4" t="s">
        <v>777</v>
      </c>
      <c r="C820" s="4" t="s">
        <v>35</v>
      </c>
      <c r="D820" s="4">
        <v>1990</v>
      </c>
      <c r="E820" s="8">
        <f>COUNTIF(F820:L820,"&gt;0")</f>
        <v>1</v>
      </c>
      <c r="F820" s="32">
        <f>IF(ISERROR(VLOOKUP($B820&amp;$N820,'1 этап'!$A$13:$I$512,8,FALSE)),0,VLOOKUP($B820&amp;$N820,'1 этап'!$A$13:$I$512,8,FALSE))</f>
        <v>0</v>
      </c>
      <c r="G820" s="32">
        <f>IF(ISERROR(VLOOKUP($B820&amp;$N820,'2 этап'!$A$13:$I$512,8,FALSE)),0,VLOOKUP($B820&amp;$N820,'2 этап'!$A$13:$I$512,8,FALSE))</f>
        <v>0</v>
      </c>
      <c r="H820" s="32">
        <f>IF(ISERROR(VLOOKUP($B820&amp;$N820,'3 этап'!$A$13:$I$512,8,FALSE)),0,VLOOKUP($B820&amp;$N820,'3 этап'!$A$13:$I$512,8,FALSE))</f>
        <v>0</v>
      </c>
      <c r="I820" s="32">
        <f>IF(ISERROR(VLOOKUP($B820&amp;$N820,'4 этап'!$A$13:$I$512,8,FALSE)),0,VLOOKUP($B820&amp;$N820,'4 этап'!$A$13:$I$512,8,FALSE))</f>
        <v>194.8</v>
      </c>
      <c r="J820" s="32">
        <f>IF(ISERROR(VLOOKUP($B820&amp;$N820,'5 этап'!$A$13:$I$512,8,FALSE)),0,VLOOKUP($B820&amp;$N820,'5 этап'!$A$13:$I$512,8,FALSE))</f>
        <v>0</v>
      </c>
      <c r="K820" s="32">
        <f>IF(ISERROR(VLOOKUP($B820&amp;$N820,'6 этап'!$A$13:$I$512,8,FALSE)),0,VLOOKUP($B820&amp;$N820,'6 этап'!$A$13:$I$512,8,FALSE))</f>
        <v>0</v>
      </c>
      <c r="L820" s="32">
        <f>IF(ISERROR(VLOOKUP($B820&amp;$N820,'7 этап'!$A$13:$I$466,8,FALSE)),0,VLOOKUP($B820&amp;$N820,'7 этап'!$A$13:$I$466,8,FALSE))</f>
        <v>0</v>
      </c>
      <c r="M820" s="12">
        <f>LARGE(F820:K820,1)+LARGE(F820:K820,2)+LARGE(F820:K820,3)+LARGE(F820:K820,4)+L820</f>
        <v>194.8</v>
      </c>
      <c r="N820" s="14" t="s">
        <v>976</v>
      </c>
    </row>
    <row r="821" spans="1:14" x14ac:dyDescent="0.3">
      <c r="A821" s="35">
        <v>46</v>
      </c>
      <c r="B821" s="4" t="s">
        <v>876</v>
      </c>
      <c r="C821" s="4" t="s">
        <v>35</v>
      </c>
      <c r="D821" s="4">
        <v>2004</v>
      </c>
      <c r="E821" s="8">
        <f>COUNTIF(F821:L821,"&gt;0")</f>
        <v>1</v>
      </c>
      <c r="F821" s="32">
        <f>IF(ISERROR(VLOOKUP($B821&amp;$N821,'1 этап'!$A$13:$I$512,8,FALSE)),0,VLOOKUP($B821&amp;$N821,'1 этап'!$A$13:$I$512,8,FALSE))</f>
        <v>0</v>
      </c>
      <c r="G821" s="32">
        <f>IF(ISERROR(VLOOKUP($B821&amp;$N821,'2 этап'!$A$13:$I$512,8,FALSE)),0,VLOOKUP($B821&amp;$N821,'2 этап'!$A$13:$I$512,8,FALSE))</f>
        <v>0</v>
      </c>
      <c r="H821" s="32">
        <f>IF(ISERROR(VLOOKUP($B821&amp;$N821,'3 этап'!$A$13:$I$512,8,FALSE)),0,VLOOKUP($B821&amp;$N821,'3 этап'!$A$13:$I$512,8,FALSE))</f>
        <v>0</v>
      </c>
      <c r="I821" s="32">
        <f>IF(ISERROR(VLOOKUP($B821&amp;$N821,'4 этап'!$A$13:$I$512,8,FALSE)),0,VLOOKUP($B821&amp;$N821,'4 этап'!$A$13:$I$512,8,FALSE))</f>
        <v>0</v>
      </c>
      <c r="J821" s="32">
        <f>IF(ISERROR(VLOOKUP($B821&amp;$N821,'5 этап'!$A$13:$I$512,8,FALSE)),0,VLOOKUP($B821&amp;$N821,'5 этап'!$A$13:$I$512,8,FALSE))</f>
        <v>189</v>
      </c>
      <c r="K821" s="32">
        <f>IF(ISERROR(VLOOKUP($B821&amp;$N821,'6 этап'!$A$13:$I$512,8,FALSE)),0,VLOOKUP($B821&amp;$N821,'6 этап'!$A$13:$I$512,8,FALSE))</f>
        <v>0</v>
      </c>
      <c r="L821" s="32">
        <f>IF(ISERROR(VLOOKUP($B821&amp;$N821,'7 этап'!$A$13:$I$466,8,FALSE)),0,VLOOKUP($B821&amp;$N821,'7 этап'!$A$13:$I$466,8,FALSE))</f>
        <v>0</v>
      </c>
      <c r="M821" s="12">
        <f>LARGE(F821:K821,1)+LARGE(F821:K821,2)+LARGE(F821:K821,3)+LARGE(F821:K821,4)+L821</f>
        <v>189</v>
      </c>
      <c r="N821" s="14" t="s">
        <v>976</v>
      </c>
    </row>
    <row r="822" spans="1:14" x14ac:dyDescent="0.3">
      <c r="A822" s="35">
        <v>47</v>
      </c>
      <c r="B822" s="4" t="s">
        <v>954</v>
      </c>
      <c r="C822" s="4" t="s">
        <v>33</v>
      </c>
      <c r="D822" s="4">
        <v>1984</v>
      </c>
      <c r="E822" s="8">
        <f>COUNTIF(F822:L822,"&gt;0")</f>
        <v>1</v>
      </c>
      <c r="F822" s="32">
        <f>IF(ISERROR(VLOOKUP($B822&amp;$N822,'1 этап'!$A$13:$I$512,8,FALSE)),0,VLOOKUP($B822&amp;$N822,'1 этап'!$A$13:$I$512,8,FALSE))</f>
        <v>0</v>
      </c>
      <c r="G822" s="32">
        <f>IF(ISERROR(VLOOKUP($B822&amp;$N822,'2 этап'!$A$13:$I$512,8,FALSE)),0,VLOOKUP($B822&amp;$N822,'2 этап'!$A$13:$I$512,8,FALSE))</f>
        <v>0</v>
      </c>
      <c r="H822" s="32">
        <f>IF(ISERROR(VLOOKUP($B822&amp;$N822,'3 этап'!$A$13:$I$512,8,FALSE)),0,VLOOKUP($B822&amp;$N822,'3 этап'!$A$13:$I$512,8,FALSE))</f>
        <v>0</v>
      </c>
      <c r="I822" s="32">
        <f>IF(ISERROR(VLOOKUP($B822&amp;$N822,'4 этап'!$A$13:$I$512,8,FALSE)),0,VLOOKUP($B822&amp;$N822,'4 этап'!$A$13:$I$512,8,FALSE))</f>
        <v>0</v>
      </c>
      <c r="J822" s="32">
        <f>IF(ISERROR(VLOOKUP($B822&amp;$N822,'5 этап'!$A$13:$I$512,8,FALSE)),0,VLOOKUP($B822&amp;$N822,'5 этап'!$A$13:$I$512,8,FALSE))</f>
        <v>0</v>
      </c>
      <c r="K822" s="32">
        <f>IF(ISERROR(VLOOKUP($B822&amp;$N822,'6 этап'!$A$13:$I$512,8,FALSE)),0,VLOOKUP($B822&amp;$N822,'6 этап'!$A$13:$I$512,8,FALSE))</f>
        <v>188.8</v>
      </c>
      <c r="L822" s="32">
        <f>IF(ISERROR(VLOOKUP($B822&amp;$N822,'7 этап'!$A$13:$I$466,8,FALSE)),0,VLOOKUP($B822&amp;$N822,'7 этап'!$A$13:$I$466,8,FALSE))</f>
        <v>0</v>
      </c>
      <c r="M822" s="12">
        <f>LARGE(F822:K822,1)+LARGE(F822:K822,2)+LARGE(F822:K822,3)+LARGE(F822:K822,4)+L822</f>
        <v>188.8</v>
      </c>
      <c r="N822" s="14" t="s">
        <v>976</v>
      </c>
    </row>
    <row r="823" spans="1:14" x14ac:dyDescent="0.3">
      <c r="A823" s="35">
        <v>48</v>
      </c>
      <c r="B823" s="4" t="s">
        <v>716</v>
      </c>
      <c r="C823" s="4" t="s">
        <v>35</v>
      </c>
      <c r="D823" s="4">
        <v>1997</v>
      </c>
      <c r="E823" s="8">
        <f>COUNTIF(F823:L823,"&gt;0")</f>
        <v>1</v>
      </c>
      <c r="F823" s="32">
        <f>IF(ISERROR(VLOOKUP($B823&amp;$N823,'1 этап'!$A$13:$I$512,8,FALSE)),0,VLOOKUP($B823&amp;$N823,'1 этап'!$A$13:$I$512,8,FALSE))</f>
        <v>0</v>
      </c>
      <c r="G823" s="32">
        <f>IF(ISERROR(VLOOKUP($B823&amp;$N823,'2 этап'!$A$13:$I$512,8,FALSE)),0,VLOOKUP($B823&amp;$N823,'2 этап'!$A$13:$I$512,8,FALSE))</f>
        <v>0</v>
      </c>
      <c r="H823" s="32">
        <f>IF(ISERROR(VLOOKUP($B823&amp;$N823,'3 этап'!$A$13:$I$512,8,FALSE)),0,VLOOKUP($B823&amp;$N823,'3 этап'!$A$13:$I$512,8,FALSE))</f>
        <v>188.4</v>
      </c>
      <c r="I823" s="32">
        <f>IF(ISERROR(VLOOKUP($B823&amp;$N823,'4 этап'!$A$13:$I$512,8,FALSE)),0,VLOOKUP($B823&amp;$N823,'4 этап'!$A$13:$I$512,8,FALSE))</f>
        <v>0</v>
      </c>
      <c r="J823" s="32">
        <f>IF(ISERROR(VLOOKUP($B823&amp;$N823,'5 этап'!$A$13:$I$512,8,FALSE)),0,VLOOKUP($B823&amp;$N823,'5 этап'!$A$13:$I$512,8,FALSE))</f>
        <v>0</v>
      </c>
      <c r="K823" s="32">
        <f>IF(ISERROR(VLOOKUP($B823&amp;$N823,'6 этап'!$A$13:$I$512,8,FALSE)),0,VLOOKUP($B823&amp;$N823,'6 этап'!$A$13:$I$512,8,FALSE))</f>
        <v>0</v>
      </c>
      <c r="L823" s="32">
        <f>IF(ISERROR(VLOOKUP($B823&amp;$N823,'7 этап'!$A$13:$I$466,8,FALSE)),0,VLOOKUP($B823&amp;$N823,'7 этап'!$A$13:$I$466,8,FALSE))</f>
        <v>0</v>
      </c>
      <c r="M823" s="12">
        <f>LARGE(F823:K823,1)+LARGE(F823:K823,2)+LARGE(F823:K823,3)+LARGE(F823:K823,4)+L823</f>
        <v>188.4</v>
      </c>
      <c r="N823" s="14" t="s">
        <v>976</v>
      </c>
    </row>
    <row r="824" spans="1:14" x14ac:dyDescent="0.3">
      <c r="A824" s="35">
        <v>49</v>
      </c>
      <c r="B824" s="4" t="s">
        <v>391</v>
      </c>
      <c r="C824" s="4" t="s">
        <v>27</v>
      </c>
      <c r="D824" s="4"/>
      <c r="E824" s="8">
        <f>COUNTIF(F824:L824,"&gt;0")</f>
        <v>1</v>
      </c>
      <c r="F824" s="32">
        <f>IF(ISERROR(VLOOKUP($B824&amp;$N824,'1 этап'!$A$13:$I$512,8,FALSE)),0,VLOOKUP($B824&amp;$N824,'1 этап'!$A$13:$I$512,8,FALSE))</f>
        <v>0</v>
      </c>
      <c r="G824" s="32">
        <f>IF(ISERROR(VLOOKUP($B824&amp;$N824,'2 этап'!$A$13:$I$512,8,FALSE)),0,VLOOKUP($B824&amp;$N824,'2 этап'!$A$13:$I$512,8,FALSE))</f>
        <v>181</v>
      </c>
      <c r="H824" s="32">
        <f>IF(ISERROR(VLOOKUP($B824&amp;$N824,'3 этап'!$A$13:$I$512,8,FALSE)),0,VLOOKUP($B824&amp;$N824,'3 этап'!$A$13:$I$512,8,FALSE))</f>
        <v>0</v>
      </c>
      <c r="I824" s="32">
        <f>IF(ISERROR(VLOOKUP($B824&amp;$N824,'4 этап'!$A$13:$I$512,8,FALSE)),0,VLOOKUP($B824&amp;$N824,'4 этап'!$A$13:$I$512,8,FALSE))</f>
        <v>0</v>
      </c>
      <c r="J824" s="32">
        <f>IF(ISERROR(VLOOKUP($B824&amp;$N824,'5 этап'!$A$13:$I$512,8,FALSE)),0,VLOOKUP($B824&amp;$N824,'5 этап'!$A$13:$I$512,8,FALSE))</f>
        <v>0</v>
      </c>
      <c r="K824" s="32">
        <f>IF(ISERROR(VLOOKUP($B824&amp;$N824,'6 этап'!$A$13:$I$512,8,FALSE)),0,VLOOKUP($B824&amp;$N824,'6 этап'!$A$13:$I$512,8,FALSE))</f>
        <v>0</v>
      </c>
      <c r="L824" s="32">
        <f>IF(ISERROR(VLOOKUP($B824&amp;$N824,'7 этап'!$A$13:$I$466,8,FALSE)),0,VLOOKUP($B824&amp;$N824,'7 этап'!$A$13:$I$466,8,FALSE))</f>
        <v>0</v>
      </c>
      <c r="M824" s="12">
        <f>LARGE(F824:K824,1)+LARGE(F824:K824,2)+LARGE(F824:K824,3)+LARGE(F824:K824,4)+L824</f>
        <v>181</v>
      </c>
      <c r="N824" s="14" t="s">
        <v>976</v>
      </c>
    </row>
    <row r="825" spans="1:14" x14ac:dyDescent="0.3">
      <c r="A825" s="35">
        <v>50</v>
      </c>
      <c r="B825" s="4" t="s">
        <v>717</v>
      </c>
      <c r="C825" s="4" t="s">
        <v>676</v>
      </c>
      <c r="D825" s="4">
        <v>1988</v>
      </c>
      <c r="E825" s="8">
        <f>COUNTIF(F825:L825,"&gt;0")</f>
        <v>1</v>
      </c>
      <c r="F825" s="32">
        <f>IF(ISERROR(VLOOKUP($B825&amp;$N825,'1 этап'!$A$13:$I$512,8,FALSE)),0,VLOOKUP($B825&amp;$N825,'1 этап'!$A$13:$I$512,8,FALSE))</f>
        <v>0</v>
      </c>
      <c r="G825" s="32">
        <f>IF(ISERROR(VLOOKUP($B825&amp;$N825,'2 этап'!$A$13:$I$512,8,FALSE)),0,VLOOKUP($B825&amp;$N825,'2 этап'!$A$13:$I$512,8,FALSE))</f>
        <v>0</v>
      </c>
      <c r="H825" s="32">
        <f>IF(ISERROR(VLOOKUP($B825&amp;$N825,'3 этап'!$A$13:$I$512,8,FALSE)),0,VLOOKUP($B825&amp;$N825,'3 этап'!$A$13:$I$512,8,FALSE))</f>
        <v>178</v>
      </c>
      <c r="I825" s="32">
        <f>IF(ISERROR(VLOOKUP($B825&amp;$N825,'4 этап'!$A$13:$I$512,8,FALSE)),0,VLOOKUP($B825&amp;$N825,'4 этап'!$A$13:$I$512,8,FALSE))</f>
        <v>0</v>
      </c>
      <c r="J825" s="32">
        <f>IF(ISERROR(VLOOKUP($B825&amp;$N825,'5 этап'!$A$13:$I$512,8,FALSE)),0,VLOOKUP($B825&amp;$N825,'5 этап'!$A$13:$I$512,8,FALSE))</f>
        <v>0</v>
      </c>
      <c r="K825" s="32">
        <f>IF(ISERROR(VLOOKUP($B825&amp;$N825,'6 этап'!$A$13:$I$512,8,FALSE)),0,VLOOKUP($B825&amp;$N825,'6 этап'!$A$13:$I$512,8,FALSE))</f>
        <v>0</v>
      </c>
      <c r="L825" s="32">
        <f>IF(ISERROR(VLOOKUP($B825&amp;$N825,'7 этап'!$A$13:$I$466,8,FALSE)),0,VLOOKUP($B825&amp;$N825,'7 этап'!$A$13:$I$466,8,FALSE))</f>
        <v>0</v>
      </c>
      <c r="M825" s="12">
        <f>LARGE(F825:K825,1)+LARGE(F825:K825,2)+LARGE(F825:K825,3)+LARGE(F825:K825,4)+L825</f>
        <v>178</v>
      </c>
      <c r="N825" s="14" t="s">
        <v>976</v>
      </c>
    </row>
    <row r="826" spans="1:14" x14ac:dyDescent="0.3">
      <c r="A826" s="35">
        <v>51</v>
      </c>
      <c r="B826" s="4" t="s">
        <v>877</v>
      </c>
      <c r="C826" s="4" t="s">
        <v>98</v>
      </c>
      <c r="D826" s="4">
        <v>2003</v>
      </c>
      <c r="E826" s="8">
        <f>COUNTIF(F826:L826,"&gt;0")</f>
        <v>1</v>
      </c>
      <c r="F826" s="32">
        <f>IF(ISERROR(VLOOKUP($B826&amp;$N826,'1 этап'!$A$13:$I$512,8,FALSE)),0,VLOOKUP($B826&amp;$N826,'1 этап'!$A$13:$I$512,8,FALSE))</f>
        <v>0</v>
      </c>
      <c r="G826" s="32">
        <f>IF(ISERROR(VLOOKUP($B826&amp;$N826,'2 этап'!$A$13:$I$512,8,FALSE)),0,VLOOKUP($B826&amp;$N826,'2 этап'!$A$13:$I$512,8,FALSE))</f>
        <v>0</v>
      </c>
      <c r="H826" s="32">
        <f>IF(ISERROR(VLOOKUP($B826&amp;$N826,'3 этап'!$A$13:$I$512,8,FALSE)),0,VLOOKUP($B826&amp;$N826,'3 этап'!$A$13:$I$512,8,FALSE))</f>
        <v>0</v>
      </c>
      <c r="I826" s="32">
        <f>IF(ISERROR(VLOOKUP($B826&amp;$N826,'4 этап'!$A$13:$I$512,8,FALSE)),0,VLOOKUP($B826&amp;$N826,'4 этап'!$A$13:$I$512,8,FALSE))</f>
        <v>0</v>
      </c>
      <c r="J826" s="32">
        <f>IF(ISERROR(VLOOKUP($B826&amp;$N826,'5 этап'!$A$13:$I$512,8,FALSE)),0,VLOOKUP($B826&amp;$N826,'5 этап'!$A$13:$I$512,8,FALSE))</f>
        <v>173.9</v>
      </c>
      <c r="K826" s="32">
        <f>IF(ISERROR(VLOOKUP($B826&amp;$N826,'6 этап'!$A$13:$I$512,8,FALSE)),0,VLOOKUP($B826&amp;$N826,'6 этап'!$A$13:$I$512,8,FALSE))</f>
        <v>0</v>
      </c>
      <c r="L826" s="32">
        <f>IF(ISERROR(VLOOKUP($B826&amp;$N826,'7 этап'!$A$13:$I$466,8,FALSE)),0,VLOOKUP($B826&amp;$N826,'7 этап'!$A$13:$I$466,8,FALSE))</f>
        <v>0</v>
      </c>
      <c r="M826" s="12">
        <f>LARGE(F826:K826,1)+LARGE(F826:K826,2)+LARGE(F826:K826,3)+LARGE(F826:K826,4)+L826</f>
        <v>173.9</v>
      </c>
      <c r="N826" s="14" t="s">
        <v>976</v>
      </c>
    </row>
    <row r="827" spans="1:14" x14ac:dyDescent="0.3">
      <c r="A827" s="35">
        <v>52</v>
      </c>
      <c r="B827" s="4" t="s">
        <v>630</v>
      </c>
      <c r="C827" s="4" t="s">
        <v>98</v>
      </c>
      <c r="D827" s="4">
        <v>2002</v>
      </c>
      <c r="E827" s="8">
        <f>COUNTIF(F827:L827,"&gt;0")</f>
        <v>1</v>
      </c>
      <c r="F827" s="32">
        <f>IF(ISERROR(VLOOKUP($B827&amp;$N827,'1 этап'!$A$13:$I$512,8,FALSE)),0,VLOOKUP($B827&amp;$N827,'1 этап'!$A$13:$I$512,8,FALSE))</f>
        <v>170.9</v>
      </c>
      <c r="G827" s="32">
        <f>IF(ISERROR(VLOOKUP($B827&amp;$N827,'2 этап'!$A$13:$I$512,8,FALSE)),0,VLOOKUP($B827&amp;$N827,'2 этап'!$A$13:$I$512,8,FALSE))</f>
        <v>0</v>
      </c>
      <c r="H827" s="32">
        <f>IF(ISERROR(VLOOKUP($B827&amp;$N827,'3 этап'!$A$13:$I$512,8,FALSE)),0,VLOOKUP($B827&amp;$N827,'3 этап'!$A$13:$I$512,8,FALSE))</f>
        <v>0</v>
      </c>
      <c r="I827" s="32">
        <f>IF(ISERROR(VLOOKUP($B827&amp;$N827,'4 этап'!$A$13:$I$512,8,FALSE)),0,VLOOKUP($B827&amp;$N827,'4 этап'!$A$13:$I$512,8,FALSE))</f>
        <v>0</v>
      </c>
      <c r="J827" s="32">
        <f>IF(ISERROR(VLOOKUP($B827&amp;$N827,'5 этап'!$A$13:$I$512,8,FALSE)),0,VLOOKUP($B827&amp;$N827,'5 этап'!$A$13:$I$512,8,FALSE))</f>
        <v>0</v>
      </c>
      <c r="K827" s="32">
        <f>IF(ISERROR(VLOOKUP($B827&amp;$N827,'6 этап'!$A$13:$I$512,8,FALSE)),0,VLOOKUP($B827&amp;$N827,'6 этап'!$A$13:$I$512,8,FALSE))</f>
        <v>0</v>
      </c>
      <c r="L827" s="32">
        <f>IF(ISERROR(VLOOKUP($B827&amp;$N827,'7 этап'!$A$13:$I$466,8,FALSE)),0,VLOOKUP($B827&amp;$N827,'7 этап'!$A$13:$I$466,8,FALSE))</f>
        <v>0</v>
      </c>
      <c r="M827" s="12">
        <f>LARGE(F827:K827,1)+LARGE(F827:K827,2)+LARGE(F827:K827,3)+LARGE(F827:K827,4)+L827</f>
        <v>170.9</v>
      </c>
      <c r="N827" s="14" t="s">
        <v>976</v>
      </c>
    </row>
    <row r="828" spans="1:14" x14ac:dyDescent="0.3">
      <c r="A828" s="35">
        <v>53</v>
      </c>
      <c r="B828" s="4" t="s">
        <v>603</v>
      </c>
      <c r="C828" s="4" t="s">
        <v>112</v>
      </c>
      <c r="D828" s="4">
        <v>2004</v>
      </c>
      <c r="E828" s="8">
        <f>COUNTIF(F828:L828,"&gt;0")</f>
        <v>1</v>
      </c>
      <c r="F828" s="32">
        <f>IF(ISERROR(VLOOKUP($B828&amp;$N828,'1 этап'!$A$13:$I$512,8,FALSE)),0,VLOOKUP($B828&amp;$N828,'1 этап'!$A$13:$I$512,8,FALSE))</f>
        <v>0</v>
      </c>
      <c r="G828" s="32">
        <f>IF(ISERROR(VLOOKUP($B828&amp;$N828,'2 этап'!$A$13:$I$512,8,FALSE)),0,VLOOKUP($B828&amp;$N828,'2 этап'!$A$13:$I$512,8,FALSE))</f>
        <v>0</v>
      </c>
      <c r="H828" s="32">
        <f>IF(ISERROR(VLOOKUP($B828&amp;$N828,'3 этап'!$A$13:$I$512,8,FALSE)),0,VLOOKUP($B828&amp;$N828,'3 этап'!$A$13:$I$512,8,FALSE))</f>
        <v>0</v>
      </c>
      <c r="I828" s="32">
        <f>IF(ISERROR(VLOOKUP($B828&amp;$N828,'4 этап'!$A$13:$I$512,8,FALSE)),0,VLOOKUP($B828&amp;$N828,'4 этап'!$A$13:$I$512,8,FALSE))</f>
        <v>0</v>
      </c>
      <c r="J828" s="32">
        <f>IF(ISERROR(VLOOKUP($B828&amp;$N828,'5 этап'!$A$13:$I$512,8,FALSE)),0,VLOOKUP($B828&amp;$N828,'5 этап'!$A$13:$I$512,8,FALSE))</f>
        <v>0</v>
      </c>
      <c r="K828" s="32">
        <f>IF(ISERROR(VLOOKUP($B828&amp;$N828,'6 этап'!$A$13:$I$512,8,FALSE)),0,VLOOKUP($B828&amp;$N828,'6 этап'!$A$13:$I$512,8,FALSE))</f>
        <v>170.7</v>
      </c>
      <c r="L828" s="32">
        <f>IF(ISERROR(VLOOKUP($B828&amp;$N828,'7 этап'!$A$13:$I$466,8,FALSE)),0,VLOOKUP($B828&amp;$N828,'7 этап'!$A$13:$I$466,8,FALSE))</f>
        <v>0</v>
      </c>
      <c r="M828" s="12">
        <f>LARGE(F828:K828,1)+LARGE(F828:K828,2)+LARGE(F828:K828,3)+LARGE(F828:K828,4)+L828</f>
        <v>170.7</v>
      </c>
      <c r="N828" s="14" t="s">
        <v>976</v>
      </c>
    </row>
    <row r="829" spans="1:14" x14ac:dyDescent="0.3">
      <c r="A829" s="35">
        <v>54</v>
      </c>
      <c r="B829" s="4" t="s">
        <v>957</v>
      </c>
      <c r="C829" s="4" t="s">
        <v>46</v>
      </c>
      <c r="D829" s="4">
        <v>1998</v>
      </c>
      <c r="E829" s="8">
        <f>COUNTIF(F829:L829,"&gt;0")</f>
        <v>1</v>
      </c>
      <c r="F829" s="32">
        <f>IF(ISERROR(VLOOKUP($B829&amp;$N829,'1 этап'!$A$13:$I$512,8,FALSE)),0,VLOOKUP($B829&amp;$N829,'1 этап'!$A$13:$I$512,8,FALSE))</f>
        <v>0</v>
      </c>
      <c r="G829" s="32">
        <f>IF(ISERROR(VLOOKUP($B829&amp;$N829,'2 этап'!$A$13:$I$512,8,FALSE)),0,VLOOKUP($B829&amp;$N829,'2 этап'!$A$13:$I$512,8,FALSE))</f>
        <v>0</v>
      </c>
      <c r="H829" s="32">
        <f>IF(ISERROR(VLOOKUP($B829&amp;$N829,'3 этап'!$A$13:$I$512,8,FALSE)),0,VLOOKUP($B829&amp;$N829,'3 этап'!$A$13:$I$512,8,FALSE))</f>
        <v>0</v>
      </c>
      <c r="I829" s="32">
        <f>IF(ISERROR(VLOOKUP($B829&amp;$N829,'4 этап'!$A$13:$I$512,8,FALSE)),0,VLOOKUP($B829&amp;$N829,'4 этап'!$A$13:$I$512,8,FALSE))</f>
        <v>0</v>
      </c>
      <c r="J829" s="32">
        <f>IF(ISERROR(VLOOKUP($B829&amp;$N829,'5 этап'!$A$13:$I$512,8,FALSE)),0,VLOOKUP($B829&amp;$N829,'5 этап'!$A$13:$I$512,8,FALSE))</f>
        <v>0</v>
      </c>
      <c r="K829" s="32">
        <f>IF(ISERROR(VLOOKUP($B829&amp;$N829,'6 этап'!$A$13:$I$512,8,FALSE)),0,VLOOKUP($B829&amp;$N829,'6 этап'!$A$13:$I$512,8,FALSE))</f>
        <v>165.6</v>
      </c>
      <c r="L829" s="32">
        <f>IF(ISERROR(VLOOKUP($B829&amp;$N829,'7 этап'!$A$13:$I$466,8,FALSE)),0,VLOOKUP($B829&amp;$N829,'7 этап'!$A$13:$I$466,8,FALSE))</f>
        <v>0</v>
      </c>
      <c r="M829" s="12">
        <f>LARGE(F829:K829,1)+LARGE(F829:K829,2)+LARGE(F829:K829,3)+LARGE(F829:K829,4)+L829</f>
        <v>165.6</v>
      </c>
      <c r="N829" s="14" t="s">
        <v>976</v>
      </c>
    </row>
    <row r="830" spans="1:14" x14ac:dyDescent="0.3">
      <c r="A830" s="35">
        <v>55</v>
      </c>
      <c r="B830" s="4" t="s">
        <v>633</v>
      </c>
      <c r="C830" s="4" t="s">
        <v>27</v>
      </c>
      <c r="D830" s="4">
        <v>1986</v>
      </c>
      <c r="E830" s="8">
        <f>COUNTIF(F830:L830,"&gt;0")</f>
        <v>1</v>
      </c>
      <c r="F830" s="32">
        <f>IF(ISERROR(VLOOKUP($B830&amp;$N830,'1 этап'!$A$13:$I$512,8,FALSE)),0,VLOOKUP($B830&amp;$N830,'1 этап'!$A$13:$I$512,8,FALSE))</f>
        <v>163.30000000000001</v>
      </c>
      <c r="G830" s="32">
        <f>IF(ISERROR(VLOOKUP($B830&amp;$N830,'2 этап'!$A$13:$I$512,8,FALSE)),0,VLOOKUP($B830&amp;$N830,'2 этап'!$A$13:$I$512,8,FALSE))</f>
        <v>0</v>
      </c>
      <c r="H830" s="32">
        <f>IF(ISERROR(VLOOKUP($B830&amp;$N830,'3 этап'!$A$13:$I$512,8,FALSE)),0,VLOOKUP($B830&amp;$N830,'3 этап'!$A$13:$I$512,8,FALSE))</f>
        <v>0</v>
      </c>
      <c r="I830" s="32">
        <f>IF(ISERROR(VLOOKUP($B830&amp;$N830,'4 этап'!$A$13:$I$512,8,FALSE)),0,VLOOKUP($B830&amp;$N830,'4 этап'!$A$13:$I$512,8,FALSE))</f>
        <v>0</v>
      </c>
      <c r="J830" s="32">
        <f>IF(ISERROR(VLOOKUP($B830&amp;$N830,'5 этап'!$A$13:$I$512,8,FALSE)),0,VLOOKUP($B830&amp;$N830,'5 этап'!$A$13:$I$512,8,FALSE))</f>
        <v>0</v>
      </c>
      <c r="K830" s="32">
        <f>IF(ISERROR(VLOOKUP($B830&amp;$N830,'6 этап'!$A$13:$I$512,8,FALSE)),0,VLOOKUP($B830&amp;$N830,'6 этап'!$A$13:$I$512,8,FALSE))</f>
        <v>0</v>
      </c>
      <c r="L830" s="32">
        <f>IF(ISERROR(VLOOKUP($B830&amp;$N830,'7 этап'!$A$13:$I$466,8,FALSE)),0,VLOOKUP($B830&amp;$N830,'7 этап'!$A$13:$I$466,8,FALSE))</f>
        <v>0</v>
      </c>
      <c r="M830" s="12">
        <f>LARGE(F830:K830,1)+LARGE(F830:K830,2)+LARGE(F830:K830,3)+LARGE(F830:K830,4)+L830</f>
        <v>163.30000000000001</v>
      </c>
      <c r="N830" s="14" t="s">
        <v>976</v>
      </c>
    </row>
    <row r="831" spans="1:14" x14ac:dyDescent="0.3">
      <c r="A831" s="35">
        <v>56</v>
      </c>
      <c r="B831" s="4" t="s">
        <v>718</v>
      </c>
      <c r="C831" s="4" t="s">
        <v>27</v>
      </c>
      <c r="D831" s="4">
        <v>1999</v>
      </c>
      <c r="E831" s="8">
        <f>COUNTIF(F831:L831,"&gt;0")</f>
        <v>1</v>
      </c>
      <c r="F831" s="32">
        <f>IF(ISERROR(VLOOKUP($B831&amp;$N831,'1 этап'!$A$13:$I$512,8,FALSE)),0,VLOOKUP($B831&amp;$N831,'1 этап'!$A$13:$I$512,8,FALSE))</f>
        <v>0</v>
      </c>
      <c r="G831" s="32">
        <f>IF(ISERROR(VLOOKUP($B831&amp;$N831,'2 этап'!$A$13:$I$512,8,FALSE)),0,VLOOKUP($B831&amp;$N831,'2 этап'!$A$13:$I$512,8,FALSE))</f>
        <v>0</v>
      </c>
      <c r="H831" s="32">
        <f>IF(ISERROR(VLOOKUP($B831&amp;$N831,'3 этап'!$A$13:$I$512,8,FALSE)),0,VLOOKUP($B831&amp;$N831,'3 этап'!$A$13:$I$512,8,FALSE))</f>
        <v>162.19999999999999</v>
      </c>
      <c r="I831" s="32">
        <f>IF(ISERROR(VLOOKUP($B831&amp;$N831,'4 этап'!$A$13:$I$512,8,FALSE)),0,VLOOKUP($B831&amp;$N831,'4 этап'!$A$13:$I$512,8,FALSE))</f>
        <v>0</v>
      </c>
      <c r="J831" s="32">
        <f>IF(ISERROR(VLOOKUP($B831&amp;$N831,'5 этап'!$A$13:$I$512,8,FALSE)),0,VLOOKUP($B831&amp;$N831,'5 этап'!$A$13:$I$512,8,FALSE))</f>
        <v>0</v>
      </c>
      <c r="K831" s="32">
        <f>IF(ISERROR(VLOOKUP($B831&amp;$N831,'6 этап'!$A$13:$I$512,8,FALSE)),0,VLOOKUP($B831&amp;$N831,'6 этап'!$A$13:$I$512,8,FALSE))</f>
        <v>0</v>
      </c>
      <c r="L831" s="32">
        <f>IF(ISERROR(VLOOKUP($B831&amp;$N831,'7 этап'!$A$13:$I$466,8,FALSE)),0,VLOOKUP($B831&amp;$N831,'7 этап'!$A$13:$I$466,8,FALSE))</f>
        <v>0</v>
      </c>
      <c r="M831" s="12">
        <f>LARGE(F831:K831,1)+LARGE(F831:K831,2)+LARGE(F831:K831,3)+LARGE(F831:K831,4)+L831</f>
        <v>162.19999999999999</v>
      </c>
      <c r="N831" s="14" t="s">
        <v>976</v>
      </c>
    </row>
    <row r="832" spans="1:14" x14ac:dyDescent="0.3">
      <c r="A832" s="35">
        <v>57</v>
      </c>
      <c r="B832" s="4" t="s">
        <v>958</v>
      </c>
      <c r="C832" s="4" t="s">
        <v>959</v>
      </c>
      <c r="D832" s="4">
        <v>1984</v>
      </c>
      <c r="E832" s="8">
        <f>COUNTIF(F832:L832,"&gt;0")</f>
        <v>1</v>
      </c>
      <c r="F832" s="32">
        <f>IF(ISERROR(VLOOKUP($B832&amp;$N832,'1 этап'!$A$13:$I$512,8,FALSE)),0,VLOOKUP($B832&amp;$N832,'1 этап'!$A$13:$I$512,8,FALSE))</f>
        <v>0</v>
      </c>
      <c r="G832" s="32">
        <f>IF(ISERROR(VLOOKUP($B832&amp;$N832,'2 этап'!$A$13:$I$512,8,FALSE)),0,VLOOKUP($B832&amp;$N832,'2 этап'!$A$13:$I$512,8,FALSE))</f>
        <v>0</v>
      </c>
      <c r="H832" s="32">
        <f>IF(ISERROR(VLOOKUP($B832&amp;$N832,'3 этап'!$A$13:$I$512,8,FALSE)),0,VLOOKUP($B832&amp;$N832,'3 этап'!$A$13:$I$512,8,FALSE))</f>
        <v>0</v>
      </c>
      <c r="I832" s="32">
        <f>IF(ISERROR(VLOOKUP($B832&amp;$N832,'4 этап'!$A$13:$I$512,8,FALSE)),0,VLOOKUP($B832&amp;$N832,'4 этап'!$A$13:$I$512,8,FALSE))</f>
        <v>0</v>
      </c>
      <c r="J832" s="32">
        <f>IF(ISERROR(VLOOKUP($B832&amp;$N832,'5 этап'!$A$13:$I$512,8,FALSE)),0,VLOOKUP($B832&amp;$N832,'5 этап'!$A$13:$I$512,8,FALSE))</f>
        <v>0</v>
      </c>
      <c r="K832" s="32">
        <f>IF(ISERROR(VLOOKUP($B832&amp;$N832,'6 этап'!$A$13:$I$512,8,FALSE)),0,VLOOKUP($B832&amp;$N832,'6 этап'!$A$13:$I$512,8,FALSE))</f>
        <v>158.80000000000001</v>
      </c>
      <c r="L832" s="32">
        <f>IF(ISERROR(VLOOKUP($B832&amp;$N832,'7 этап'!$A$13:$I$466,8,FALSE)),0,VLOOKUP($B832&amp;$N832,'7 этап'!$A$13:$I$466,8,FALSE))</f>
        <v>0</v>
      </c>
      <c r="M832" s="12">
        <f>LARGE(F832:K832,1)+LARGE(F832:K832,2)+LARGE(F832:K832,3)+LARGE(F832:K832,4)+L832</f>
        <v>158.80000000000001</v>
      </c>
      <c r="N832" s="14" t="s">
        <v>976</v>
      </c>
    </row>
    <row r="833" spans="1:14" x14ac:dyDescent="0.3">
      <c r="A833" s="35">
        <v>58</v>
      </c>
      <c r="B833" s="4" t="s">
        <v>779</v>
      </c>
      <c r="C833" s="4" t="s">
        <v>780</v>
      </c>
      <c r="D833" s="4">
        <v>2002</v>
      </c>
      <c r="E833" s="8">
        <f>COUNTIF(F833:L833,"&gt;0")</f>
        <v>1</v>
      </c>
      <c r="F833" s="32">
        <f>IF(ISERROR(VLOOKUP($B833&amp;$N833,'1 этап'!$A$13:$I$512,8,FALSE)),0,VLOOKUP($B833&amp;$N833,'1 этап'!$A$13:$I$512,8,FALSE))</f>
        <v>0</v>
      </c>
      <c r="G833" s="32">
        <f>IF(ISERROR(VLOOKUP($B833&amp;$N833,'2 этап'!$A$13:$I$512,8,FALSE)),0,VLOOKUP($B833&amp;$N833,'2 этап'!$A$13:$I$512,8,FALSE))</f>
        <v>0</v>
      </c>
      <c r="H833" s="32">
        <f>IF(ISERROR(VLOOKUP($B833&amp;$N833,'3 этап'!$A$13:$I$512,8,FALSE)),0,VLOOKUP($B833&amp;$N833,'3 этап'!$A$13:$I$512,8,FALSE))</f>
        <v>0</v>
      </c>
      <c r="I833" s="32">
        <f>IF(ISERROR(VLOOKUP($B833&amp;$N833,'4 этап'!$A$13:$I$512,8,FALSE)),0,VLOOKUP($B833&amp;$N833,'4 этап'!$A$13:$I$512,8,FALSE))</f>
        <v>156</v>
      </c>
      <c r="J833" s="32">
        <f>IF(ISERROR(VLOOKUP($B833&amp;$N833,'5 этап'!$A$13:$I$512,8,FALSE)),0,VLOOKUP($B833&amp;$N833,'5 этап'!$A$13:$I$512,8,FALSE))</f>
        <v>0</v>
      </c>
      <c r="K833" s="32">
        <f>IF(ISERROR(VLOOKUP($B833&amp;$N833,'6 этап'!$A$13:$I$512,8,FALSE)),0,VLOOKUP($B833&amp;$N833,'6 этап'!$A$13:$I$512,8,FALSE))</f>
        <v>0</v>
      </c>
      <c r="L833" s="32">
        <f>IF(ISERROR(VLOOKUP($B833&amp;$N833,'7 этап'!$A$13:$I$466,8,FALSE)),0,VLOOKUP($B833&amp;$N833,'7 этап'!$A$13:$I$466,8,FALSE))</f>
        <v>0</v>
      </c>
      <c r="M833" s="12">
        <f>LARGE(F833:K833,1)+LARGE(F833:K833,2)+LARGE(F833:K833,3)+LARGE(F833:K833,4)+L833</f>
        <v>156</v>
      </c>
      <c r="N833" s="14" t="s">
        <v>976</v>
      </c>
    </row>
    <row r="834" spans="1:14" x14ac:dyDescent="0.3">
      <c r="A834" s="35">
        <v>59</v>
      </c>
      <c r="B834" s="4" t="s">
        <v>635</v>
      </c>
      <c r="C834" s="4" t="s">
        <v>478</v>
      </c>
      <c r="D834" s="4">
        <v>1990</v>
      </c>
      <c r="E834" s="8">
        <f>COUNTIF(F834:L834,"&gt;0")</f>
        <v>1</v>
      </c>
      <c r="F834" s="32">
        <f>IF(ISERROR(VLOOKUP($B834&amp;$N834,'1 этап'!$A$13:$I$512,8,FALSE)),0,VLOOKUP($B834&amp;$N834,'1 этап'!$A$13:$I$512,8,FALSE))</f>
        <v>154.9</v>
      </c>
      <c r="G834" s="32">
        <f>IF(ISERROR(VLOOKUP($B834&amp;$N834,'2 этап'!$A$13:$I$512,8,FALSE)),0,VLOOKUP($B834&amp;$N834,'2 этап'!$A$13:$I$512,8,FALSE))</f>
        <v>0</v>
      </c>
      <c r="H834" s="32">
        <f>IF(ISERROR(VLOOKUP($B834&amp;$N834,'3 этап'!$A$13:$I$512,8,FALSE)),0,VLOOKUP($B834&amp;$N834,'3 этап'!$A$13:$I$512,8,FALSE))</f>
        <v>0</v>
      </c>
      <c r="I834" s="32">
        <f>IF(ISERROR(VLOOKUP($B834&amp;$N834,'4 этап'!$A$13:$I$512,8,FALSE)),0,VLOOKUP($B834&amp;$N834,'4 этап'!$A$13:$I$512,8,FALSE))</f>
        <v>0</v>
      </c>
      <c r="J834" s="32">
        <f>IF(ISERROR(VLOOKUP($B834&amp;$N834,'5 этап'!$A$13:$I$512,8,FALSE)),0,VLOOKUP($B834&amp;$N834,'5 этап'!$A$13:$I$512,8,FALSE))</f>
        <v>0</v>
      </c>
      <c r="K834" s="32">
        <f>IF(ISERROR(VLOOKUP($B834&amp;$N834,'6 этап'!$A$13:$I$512,8,FALSE)),0,VLOOKUP($B834&amp;$N834,'6 этап'!$A$13:$I$512,8,FALSE))</f>
        <v>0</v>
      </c>
      <c r="L834" s="32">
        <f>IF(ISERROR(VLOOKUP($B834&amp;$N834,'7 этап'!$A$13:$I$466,8,FALSE)),0,VLOOKUP($B834&amp;$N834,'7 этап'!$A$13:$I$466,8,FALSE))</f>
        <v>0</v>
      </c>
      <c r="M834" s="12">
        <f>LARGE(F834:K834,1)+LARGE(F834:K834,2)+LARGE(F834:K834,3)+LARGE(F834:K834,4)+L834</f>
        <v>154.9</v>
      </c>
      <c r="N834" s="14" t="s">
        <v>976</v>
      </c>
    </row>
    <row r="835" spans="1:14" x14ac:dyDescent="0.3">
      <c r="A835" s="35">
        <v>60</v>
      </c>
      <c r="B835" s="4" t="s">
        <v>636</v>
      </c>
      <c r="C835" s="4" t="s">
        <v>377</v>
      </c>
      <c r="D835" s="4">
        <v>2003</v>
      </c>
      <c r="E835" s="8">
        <f>COUNTIF(F835:L835,"&gt;0")</f>
        <v>1</v>
      </c>
      <c r="F835" s="32">
        <f>IF(ISERROR(VLOOKUP($B835&amp;$N835,'1 этап'!$A$13:$I$512,8,FALSE)),0,VLOOKUP($B835&amp;$N835,'1 этап'!$A$13:$I$512,8,FALSE))</f>
        <v>152.19999999999999</v>
      </c>
      <c r="G835" s="32">
        <f>IF(ISERROR(VLOOKUP($B835&amp;$N835,'2 этап'!$A$13:$I$512,8,FALSE)),0,VLOOKUP($B835&amp;$N835,'2 этап'!$A$13:$I$512,8,FALSE))</f>
        <v>0</v>
      </c>
      <c r="H835" s="32">
        <f>IF(ISERROR(VLOOKUP($B835&amp;$N835,'3 этап'!$A$13:$I$512,8,FALSE)),0,VLOOKUP($B835&amp;$N835,'3 этап'!$A$13:$I$512,8,FALSE))</f>
        <v>0</v>
      </c>
      <c r="I835" s="32">
        <f>IF(ISERROR(VLOOKUP($B835&amp;$N835,'4 этап'!$A$13:$I$512,8,FALSE)),0,VLOOKUP($B835&amp;$N835,'4 этап'!$A$13:$I$512,8,FALSE))</f>
        <v>0</v>
      </c>
      <c r="J835" s="32">
        <f>IF(ISERROR(VLOOKUP($B835&amp;$N835,'5 этап'!$A$13:$I$512,8,FALSE)),0,VLOOKUP($B835&amp;$N835,'5 этап'!$A$13:$I$512,8,FALSE))</f>
        <v>0</v>
      </c>
      <c r="K835" s="32">
        <f>IF(ISERROR(VLOOKUP($B835&amp;$N835,'6 этап'!$A$13:$I$512,8,FALSE)),0,VLOOKUP($B835&amp;$N835,'6 этап'!$A$13:$I$512,8,FALSE))</f>
        <v>0</v>
      </c>
      <c r="L835" s="32">
        <f>IF(ISERROR(VLOOKUP($B835&amp;$N835,'7 этап'!$A$13:$I$466,8,FALSE)),0,VLOOKUP($B835&amp;$N835,'7 этап'!$A$13:$I$466,8,FALSE))</f>
        <v>0</v>
      </c>
      <c r="M835" s="12">
        <f>LARGE(F835:K835,1)+LARGE(F835:K835,2)+LARGE(F835:K835,3)+LARGE(F835:K835,4)+L835</f>
        <v>152.19999999999999</v>
      </c>
      <c r="N835" s="14" t="s">
        <v>976</v>
      </c>
    </row>
    <row r="836" spans="1:14" x14ac:dyDescent="0.3">
      <c r="A836" s="35">
        <v>61</v>
      </c>
      <c r="B836" s="4" t="s">
        <v>878</v>
      </c>
      <c r="C836" s="4" t="s">
        <v>879</v>
      </c>
      <c r="D836" s="4">
        <v>2001</v>
      </c>
      <c r="E836" s="8">
        <f>COUNTIF(F836:L836,"&gt;0")</f>
        <v>1</v>
      </c>
      <c r="F836" s="32">
        <f>IF(ISERROR(VLOOKUP($B836&amp;$N836,'1 этап'!$A$13:$I$512,8,FALSE)),0,VLOOKUP($B836&amp;$N836,'1 этап'!$A$13:$I$512,8,FALSE))</f>
        <v>0</v>
      </c>
      <c r="G836" s="32">
        <f>IF(ISERROR(VLOOKUP($B836&amp;$N836,'2 этап'!$A$13:$I$512,8,FALSE)),0,VLOOKUP($B836&amp;$N836,'2 этап'!$A$13:$I$512,8,FALSE))</f>
        <v>0</v>
      </c>
      <c r="H836" s="32">
        <f>IF(ISERROR(VLOOKUP($B836&amp;$N836,'3 этап'!$A$13:$I$512,8,FALSE)),0,VLOOKUP($B836&amp;$N836,'3 этап'!$A$13:$I$512,8,FALSE))</f>
        <v>0</v>
      </c>
      <c r="I836" s="32">
        <f>IF(ISERROR(VLOOKUP($B836&amp;$N836,'4 этап'!$A$13:$I$512,8,FALSE)),0,VLOOKUP($B836&amp;$N836,'4 этап'!$A$13:$I$512,8,FALSE))</f>
        <v>0</v>
      </c>
      <c r="J836" s="32">
        <f>IF(ISERROR(VLOOKUP($B836&amp;$N836,'5 этап'!$A$13:$I$512,8,FALSE)),0,VLOOKUP($B836&amp;$N836,'5 этап'!$A$13:$I$512,8,FALSE))</f>
        <v>150.6</v>
      </c>
      <c r="K836" s="32">
        <f>IF(ISERROR(VLOOKUP($B836&amp;$N836,'6 этап'!$A$13:$I$512,8,FALSE)),0,VLOOKUP($B836&amp;$N836,'6 этап'!$A$13:$I$512,8,FALSE))</f>
        <v>0</v>
      </c>
      <c r="L836" s="32">
        <f>IF(ISERROR(VLOOKUP($B836&amp;$N836,'7 этап'!$A$13:$I$466,8,FALSE)),0,VLOOKUP($B836&amp;$N836,'7 этап'!$A$13:$I$466,8,FALSE))</f>
        <v>0</v>
      </c>
      <c r="M836" s="12">
        <f>LARGE(F836:K836,1)+LARGE(F836:K836,2)+LARGE(F836:K836,3)+LARGE(F836:K836,4)+L836</f>
        <v>150.6</v>
      </c>
      <c r="N836" s="14" t="s">
        <v>976</v>
      </c>
    </row>
    <row r="837" spans="1:14" x14ac:dyDescent="0.3">
      <c r="A837" s="35">
        <v>62</v>
      </c>
      <c r="B837" s="4" t="s">
        <v>880</v>
      </c>
      <c r="C837" s="4" t="s">
        <v>879</v>
      </c>
      <c r="D837" s="4">
        <v>2001</v>
      </c>
      <c r="E837" s="8">
        <f>COUNTIF(F837:L837,"&gt;0")</f>
        <v>1</v>
      </c>
      <c r="F837" s="32">
        <f>IF(ISERROR(VLOOKUP($B837&amp;$N837,'1 этап'!$A$13:$I$512,8,FALSE)),0,VLOOKUP($B837&amp;$N837,'1 этап'!$A$13:$I$512,8,FALSE))</f>
        <v>0</v>
      </c>
      <c r="G837" s="32">
        <f>IF(ISERROR(VLOOKUP($B837&amp;$N837,'2 этап'!$A$13:$I$512,8,FALSE)),0,VLOOKUP($B837&amp;$N837,'2 этап'!$A$13:$I$512,8,FALSE))</f>
        <v>0</v>
      </c>
      <c r="H837" s="32">
        <f>IF(ISERROR(VLOOKUP($B837&amp;$N837,'3 этап'!$A$13:$I$512,8,FALSE)),0,VLOOKUP($B837&amp;$N837,'3 этап'!$A$13:$I$512,8,FALSE))</f>
        <v>0</v>
      </c>
      <c r="I837" s="32">
        <f>IF(ISERROR(VLOOKUP($B837&amp;$N837,'4 этап'!$A$13:$I$512,8,FALSE)),0,VLOOKUP($B837&amp;$N837,'4 этап'!$A$13:$I$512,8,FALSE))</f>
        <v>0</v>
      </c>
      <c r="J837" s="32">
        <f>IF(ISERROR(VLOOKUP($B837&amp;$N837,'5 этап'!$A$13:$I$512,8,FALSE)),0,VLOOKUP($B837&amp;$N837,'5 этап'!$A$13:$I$512,8,FALSE))</f>
        <v>149</v>
      </c>
      <c r="K837" s="32">
        <f>IF(ISERROR(VLOOKUP($B837&amp;$N837,'6 этап'!$A$13:$I$512,8,FALSE)),0,VLOOKUP($B837&amp;$N837,'6 этап'!$A$13:$I$512,8,FALSE))</f>
        <v>0</v>
      </c>
      <c r="L837" s="32">
        <f>IF(ISERROR(VLOOKUP($B837&amp;$N837,'7 этап'!$A$13:$I$466,8,FALSE)),0,VLOOKUP($B837&amp;$N837,'7 этап'!$A$13:$I$466,8,FALSE))</f>
        <v>0</v>
      </c>
      <c r="M837" s="12">
        <f>LARGE(F837:K837,1)+LARGE(F837:K837,2)+LARGE(F837:K837,3)+LARGE(F837:K837,4)+L837</f>
        <v>149</v>
      </c>
      <c r="N837" s="14" t="s">
        <v>976</v>
      </c>
    </row>
    <row r="838" spans="1:14" x14ac:dyDescent="0.3">
      <c r="A838" s="35">
        <v>63</v>
      </c>
      <c r="B838" s="4" t="s">
        <v>637</v>
      </c>
      <c r="C838" s="4" t="s">
        <v>478</v>
      </c>
      <c r="D838" s="4">
        <v>1987</v>
      </c>
      <c r="E838" s="8">
        <f>COUNTIF(F838:L838,"&gt;0")</f>
        <v>1</v>
      </c>
      <c r="F838" s="32">
        <f>IF(ISERROR(VLOOKUP($B838&amp;$N838,'1 этап'!$A$13:$I$512,8,FALSE)),0,VLOOKUP($B838&amp;$N838,'1 этап'!$A$13:$I$512,8,FALSE))</f>
        <v>142.5</v>
      </c>
      <c r="G838" s="32">
        <f>IF(ISERROR(VLOOKUP($B838&amp;$N838,'2 этап'!$A$13:$I$512,8,FALSE)),0,VLOOKUP($B838&amp;$N838,'2 этап'!$A$13:$I$512,8,FALSE))</f>
        <v>0</v>
      </c>
      <c r="H838" s="32">
        <f>IF(ISERROR(VLOOKUP($B838&amp;$N838,'3 этап'!$A$13:$I$512,8,FALSE)),0,VLOOKUP($B838&amp;$N838,'3 этап'!$A$13:$I$512,8,FALSE))</f>
        <v>0</v>
      </c>
      <c r="I838" s="32">
        <f>IF(ISERROR(VLOOKUP($B838&amp;$N838,'4 этап'!$A$13:$I$512,8,FALSE)),0,VLOOKUP($B838&amp;$N838,'4 этап'!$A$13:$I$512,8,FALSE))</f>
        <v>0</v>
      </c>
      <c r="J838" s="32">
        <f>IF(ISERROR(VLOOKUP($B838&amp;$N838,'5 этап'!$A$13:$I$512,8,FALSE)),0,VLOOKUP($B838&amp;$N838,'5 этап'!$A$13:$I$512,8,FALSE))</f>
        <v>0</v>
      </c>
      <c r="K838" s="32">
        <f>IF(ISERROR(VLOOKUP($B838&amp;$N838,'6 этап'!$A$13:$I$512,8,FALSE)),0,VLOOKUP($B838&amp;$N838,'6 этап'!$A$13:$I$512,8,FALSE))</f>
        <v>0</v>
      </c>
      <c r="L838" s="32">
        <f>IF(ISERROR(VLOOKUP($B838&amp;$N838,'7 этап'!$A$13:$I$466,8,FALSE)),0,VLOOKUP($B838&amp;$N838,'7 этап'!$A$13:$I$466,8,FALSE))</f>
        <v>0</v>
      </c>
      <c r="M838" s="12">
        <f>LARGE(F838:K838,1)+LARGE(F838:K838,2)+LARGE(F838:K838,3)+LARGE(F838:K838,4)+L838</f>
        <v>142.5</v>
      </c>
      <c r="N838" s="14" t="s">
        <v>976</v>
      </c>
    </row>
    <row r="839" spans="1:14" x14ac:dyDescent="0.3">
      <c r="A839" s="35">
        <v>64</v>
      </c>
      <c r="B839" s="4" t="s">
        <v>881</v>
      </c>
      <c r="C839" s="4" t="s">
        <v>879</v>
      </c>
      <c r="D839" s="4">
        <v>2001</v>
      </c>
      <c r="E839" s="8">
        <f>COUNTIF(F839:L839,"&gt;0")</f>
        <v>1</v>
      </c>
      <c r="F839" s="32">
        <f>IF(ISERROR(VLOOKUP($B839&amp;$N839,'1 этап'!$A$13:$I$512,8,FALSE)),0,VLOOKUP($B839&amp;$N839,'1 этап'!$A$13:$I$512,8,FALSE))</f>
        <v>0</v>
      </c>
      <c r="G839" s="32">
        <f>IF(ISERROR(VLOOKUP($B839&amp;$N839,'2 этап'!$A$13:$I$512,8,FALSE)),0,VLOOKUP($B839&amp;$N839,'2 этап'!$A$13:$I$512,8,FALSE))</f>
        <v>0</v>
      </c>
      <c r="H839" s="32">
        <f>IF(ISERROR(VLOOKUP($B839&amp;$N839,'3 этап'!$A$13:$I$512,8,FALSE)),0,VLOOKUP($B839&amp;$N839,'3 этап'!$A$13:$I$512,8,FALSE))</f>
        <v>0</v>
      </c>
      <c r="I839" s="32">
        <f>IF(ISERROR(VLOOKUP($B839&amp;$N839,'4 этап'!$A$13:$I$512,8,FALSE)),0,VLOOKUP($B839&amp;$N839,'4 этап'!$A$13:$I$512,8,FALSE))</f>
        <v>0</v>
      </c>
      <c r="J839" s="32">
        <f>IF(ISERROR(VLOOKUP($B839&amp;$N839,'5 этап'!$A$13:$I$512,8,FALSE)),0,VLOOKUP($B839&amp;$N839,'5 этап'!$A$13:$I$512,8,FALSE))</f>
        <v>141.69999999999999</v>
      </c>
      <c r="K839" s="32">
        <f>IF(ISERROR(VLOOKUP($B839&amp;$N839,'6 этап'!$A$13:$I$512,8,FALSE)),0,VLOOKUP($B839&amp;$N839,'6 этап'!$A$13:$I$512,8,FALSE))</f>
        <v>0</v>
      </c>
      <c r="L839" s="32">
        <f>IF(ISERROR(VLOOKUP($B839&amp;$N839,'7 этап'!$A$13:$I$466,8,FALSE)),0,VLOOKUP($B839&amp;$N839,'7 этап'!$A$13:$I$466,8,FALSE))</f>
        <v>0</v>
      </c>
      <c r="M839" s="12">
        <f>LARGE(F839:K839,1)+LARGE(F839:K839,2)+LARGE(F839:K839,3)+LARGE(F839:K839,4)+L839</f>
        <v>141.69999999999999</v>
      </c>
      <c r="N839" s="14" t="s">
        <v>976</v>
      </c>
    </row>
    <row r="840" spans="1:14" x14ac:dyDescent="0.3">
      <c r="A840" s="35">
        <v>65</v>
      </c>
      <c r="B840" s="4" t="s">
        <v>638</v>
      </c>
      <c r="C840" s="4" t="s">
        <v>149</v>
      </c>
      <c r="D840" s="4">
        <v>1992</v>
      </c>
      <c r="E840" s="8">
        <f>COUNTIF(F840:L840,"&gt;0")</f>
        <v>2</v>
      </c>
      <c r="F840" s="32">
        <f>IF(ISERROR(VLOOKUP($B840&amp;$N840,'1 этап'!$A$13:$I$512,8,FALSE)),0,VLOOKUP($B840&amp;$N840,'1 этап'!$A$13:$I$512,8,FALSE))</f>
        <v>140.4</v>
      </c>
      <c r="G840" s="32">
        <f>IF(ISERROR(VLOOKUP($B840&amp;$N840,'2 этап'!$A$13:$I$512,8,FALSE)),0,VLOOKUP($B840&amp;$N840,'2 этап'!$A$13:$I$512,8,FALSE))</f>
        <v>0</v>
      </c>
      <c r="H840" s="32">
        <f>IF(ISERROR(VLOOKUP($B840&amp;$N840,'3 этап'!$A$13:$I$512,8,FALSE)),0,VLOOKUP($B840&amp;$N840,'3 этап'!$A$13:$I$512,8,FALSE))</f>
        <v>0</v>
      </c>
      <c r="I840" s="32">
        <f>IF(ISERROR(VLOOKUP($B840&amp;$N840,'4 этап'!$A$13:$I$512,8,FALSE)),0,VLOOKUP($B840&amp;$N840,'4 этап'!$A$13:$I$512,8,FALSE))</f>
        <v>0.01</v>
      </c>
      <c r="J840" s="32">
        <f>IF(ISERROR(VLOOKUP($B840&amp;$N840,'5 этап'!$A$13:$I$512,8,FALSE)),0,VLOOKUP($B840&amp;$N840,'5 этап'!$A$13:$I$512,8,FALSE))</f>
        <v>0</v>
      </c>
      <c r="K840" s="32">
        <f>IF(ISERROR(VLOOKUP($B840&amp;$N840,'6 этап'!$A$13:$I$512,8,FALSE)),0,VLOOKUP($B840&amp;$N840,'6 этап'!$A$13:$I$512,8,FALSE))</f>
        <v>0</v>
      </c>
      <c r="L840" s="32">
        <f>IF(ISERROR(VLOOKUP($B840&amp;$N840,'7 этап'!$A$13:$I$466,8,FALSE)),0,VLOOKUP($B840&amp;$N840,'7 этап'!$A$13:$I$466,8,FALSE))</f>
        <v>0</v>
      </c>
      <c r="M840" s="12">
        <f>LARGE(F840:K840,1)+LARGE(F840:K840,2)+LARGE(F840:K840,3)+LARGE(F840:K840,4)+L840</f>
        <v>140.41</v>
      </c>
      <c r="N840" s="14" t="s">
        <v>976</v>
      </c>
    </row>
    <row r="841" spans="1:14" x14ac:dyDescent="0.3">
      <c r="A841" s="35">
        <v>66</v>
      </c>
      <c r="B841" s="4" t="s">
        <v>882</v>
      </c>
      <c r="C841" s="4" t="s">
        <v>879</v>
      </c>
      <c r="D841" s="4">
        <v>2001</v>
      </c>
      <c r="E841" s="8">
        <f>COUNTIF(F841:L841,"&gt;0")</f>
        <v>1</v>
      </c>
      <c r="F841" s="32">
        <f>IF(ISERROR(VLOOKUP($B841&amp;$N841,'1 этап'!$A$13:$I$512,8,FALSE)),0,VLOOKUP($B841&amp;$N841,'1 этап'!$A$13:$I$512,8,FALSE))</f>
        <v>0</v>
      </c>
      <c r="G841" s="32">
        <f>IF(ISERROR(VLOOKUP($B841&amp;$N841,'2 этап'!$A$13:$I$512,8,FALSE)),0,VLOOKUP($B841&amp;$N841,'2 этап'!$A$13:$I$512,8,FALSE))</f>
        <v>0</v>
      </c>
      <c r="H841" s="32">
        <f>IF(ISERROR(VLOOKUP($B841&amp;$N841,'3 этап'!$A$13:$I$512,8,FALSE)),0,VLOOKUP($B841&amp;$N841,'3 этап'!$A$13:$I$512,8,FALSE))</f>
        <v>0</v>
      </c>
      <c r="I841" s="32">
        <f>IF(ISERROR(VLOOKUP($B841&amp;$N841,'4 этап'!$A$13:$I$512,8,FALSE)),0,VLOOKUP($B841&amp;$N841,'4 этап'!$A$13:$I$512,8,FALSE))</f>
        <v>0</v>
      </c>
      <c r="J841" s="32">
        <f>IF(ISERROR(VLOOKUP($B841&amp;$N841,'5 этап'!$A$13:$I$512,8,FALSE)),0,VLOOKUP($B841&amp;$N841,'5 этап'!$A$13:$I$512,8,FALSE))</f>
        <v>140.30000000000001</v>
      </c>
      <c r="K841" s="32">
        <f>IF(ISERROR(VLOOKUP($B841&amp;$N841,'6 этап'!$A$13:$I$512,8,FALSE)),0,VLOOKUP($B841&amp;$N841,'6 этап'!$A$13:$I$512,8,FALSE))</f>
        <v>0</v>
      </c>
      <c r="L841" s="32">
        <f>IF(ISERROR(VLOOKUP($B841&amp;$N841,'7 этап'!$A$13:$I$466,8,FALSE)),0,VLOOKUP($B841&amp;$N841,'7 этап'!$A$13:$I$466,8,FALSE))</f>
        <v>0</v>
      </c>
      <c r="M841" s="12">
        <f>LARGE(F841:K841,1)+LARGE(F841:K841,2)+LARGE(F841:K841,3)+LARGE(F841:K841,4)+L841</f>
        <v>140.30000000000001</v>
      </c>
      <c r="N841" s="14" t="s">
        <v>976</v>
      </c>
    </row>
    <row r="842" spans="1:14" x14ac:dyDescent="0.3">
      <c r="A842" s="35">
        <v>67</v>
      </c>
      <c r="B842" s="4" t="s">
        <v>883</v>
      </c>
      <c r="C842" s="4" t="s">
        <v>879</v>
      </c>
      <c r="D842" s="4">
        <v>2001</v>
      </c>
      <c r="E842" s="8">
        <f>COUNTIF(F842:L842,"&gt;0")</f>
        <v>1</v>
      </c>
      <c r="F842" s="32">
        <f>IF(ISERROR(VLOOKUP($B842&amp;$N842,'1 этап'!$A$13:$I$512,8,FALSE)),0,VLOOKUP($B842&amp;$N842,'1 этап'!$A$13:$I$512,8,FALSE))</f>
        <v>0</v>
      </c>
      <c r="G842" s="32">
        <f>IF(ISERROR(VLOOKUP($B842&amp;$N842,'2 этап'!$A$13:$I$512,8,FALSE)),0,VLOOKUP($B842&amp;$N842,'2 этап'!$A$13:$I$512,8,FALSE))</f>
        <v>0</v>
      </c>
      <c r="H842" s="32">
        <f>IF(ISERROR(VLOOKUP($B842&amp;$N842,'3 этап'!$A$13:$I$512,8,FALSE)),0,VLOOKUP($B842&amp;$N842,'3 этап'!$A$13:$I$512,8,FALSE))</f>
        <v>0</v>
      </c>
      <c r="I842" s="32">
        <f>IF(ISERROR(VLOOKUP($B842&amp;$N842,'4 этап'!$A$13:$I$512,8,FALSE)),0,VLOOKUP($B842&amp;$N842,'4 этап'!$A$13:$I$512,8,FALSE))</f>
        <v>0</v>
      </c>
      <c r="J842" s="32">
        <f>IF(ISERROR(VLOOKUP($B842&amp;$N842,'5 этап'!$A$13:$I$512,8,FALSE)),0,VLOOKUP($B842&amp;$N842,'5 этап'!$A$13:$I$512,8,FALSE))</f>
        <v>135.6</v>
      </c>
      <c r="K842" s="32">
        <f>IF(ISERROR(VLOOKUP($B842&amp;$N842,'6 этап'!$A$13:$I$512,8,FALSE)),0,VLOOKUP($B842&amp;$N842,'6 этап'!$A$13:$I$512,8,FALSE))</f>
        <v>0</v>
      </c>
      <c r="L842" s="32">
        <f>IF(ISERROR(VLOOKUP($B842&amp;$N842,'7 этап'!$A$13:$I$466,8,FALSE)),0,VLOOKUP($B842&amp;$N842,'7 этап'!$A$13:$I$466,8,FALSE))</f>
        <v>0</v>
      </c>
      <c r="M842" s="12">
        <f>LARGE(F842:K842,1)+LARGE(F842:K842,2)+LARGE(F842:K842,3)+LARGE(F842:K842,4)+L842</f>
        <v>135.6</v>
      </c>
      <c r="N842" s="14" t="s">
        <v>976</v>
      </c>
    </row>
    <row r="843" spans="1:14" x14ac:dyDescent="0.3">
      <c r="A843" s="35">
        <v>68</v>
      </c>
      <c r="B843" s="16" t="s">
        <v>885</v>
      </c>
      <c r="C843" s="16" t="s">
        <v>879</v>
      </c>
      <c r="D843" s="16">
        <v>2001</v>
      </c>
      <c r="E843" s="8">
        <f>COUNTIF(F843:L843,"&gt;0")</f>
        <v>1</v>
      </c>
      <c r="F843" s="32">
        <f>IF(ISERROR(VLOOKUP($B843&amp;$N843,'1 этап'!$A$13:$I$512,8,FALSE)),0,VLOOKUP($B843&amp;$N843,'1 этап'!$A$13:$I$512,8,FALSE))</f>
        <v>0</v>
      </c>
      <c r="G843" s="32">
        <f>IF(ISERROR(VLOOKUP($B843&amp;$N843,'2 этап'!$A$13:$I$512,8,FALSE)),0,VLOOKUP($B843&amp;$N843,'2 этап'!$A$13:$I$512,8,FALSE))</f>
        <v>0</v>
      </c>
      <c r="H843" s="32">
        <f>IF(ISERROR(VLOOKUP($B843&amp;$N843,'3 этап'!$A$13:$I$512,8,FALSE)),0,VLOOKUP($B843&amp;$N843,'3 этап'!$A$13:$I$512,8,FALSE))</f>
        <v>0</v>
      </c>
      <c r="I843" s="32">
        <f>IF(ISERROR(VLOOKUP($B843&amp;$N843,'4 этап'!$A$13:$I$512,8,FALSE)),0,VLOOKUP($B843&amp;$N843,'4 этап'!$A$13:$I$512,8,FALSE))</f>
        <v>0</v>
      </c>
      <c r="J843" s="32">
        <f>IF(ISERROR(VLOOKUP($B843&amp;$N843,'5 этап'!$A$13:$I$512,8,FALSE)),0,VLOOKUP($B843&amp;$N843,'5 этап'!$A$13:$I$512,8,FALSE))</f>
        <v>131.30000000000001</v>
      </c>
      <c r="K843" s="32">
        <f>IF(ISERROR(VLOOKUP($B843&amp;$N843,'6 этап'!$A$13:$I$512,8,FALSE)),0,VLOOKUP($B843&amp;$N843,'6 этап'!$A$13:$I$512,8,FALSE))</f>
        <v>0</v>
      </c>
      <c r="L843" s="32">
        <f>IF(ISERROR(VLOOKUP($B843&amp;$N843,'7 этап'!$A$13:$I$466,8,FALSE)),0,VLOOKUP($B843&amp;$N843,'7 этап'!$A$13:$I$466,8,FALSE))</f>
        <v>0</v>
      </c>
      <c r="M843" s="12">
        <f>LARGE(F843:K843,1)+LARGE(F843:K843,2)+LARGE(F843:K843,3)+LARGE(F843:K843,4)+L843</f>
        <v>131.30000000000001</v>
      </c>
      <c r="N843" s="14" t="s">
        <v>976</v>
      </c>
    </row>
    <row r="844" spans="1:14" x14ac:dyDescent="0.3">
      <c r="A844" s="35">
        <v>69</v>
      </c>
      <c r="B844" s="16" t="s">
        <v>886</v>
      </c>
      <c r="C844" s="16" t="s">
        <v>887</v>
      </c>
      <c r="D844" s="16">
        <v>1982</v>
      </c>
      <c r="E844" s="8">
        <f>COUNTIF(F844:L844,"&gt;0")</f>
        <v>1</v>
      </c>
      <c r="F844" s="32">
        <f>IF(ISERROR(VLOOKUP($B844&amp;$N844,'1 этап'!$A$13:$I$512,8,FALSE)),0,VLOOKUP($B844&amp;$N844,'1 этап'!$A$13:$I$512,8,FALSE))</f>
        <v>0</v>
      </c>
      <c r="G844" s="32">
        <f>IF(ISERROR(VLOOKUP($B844&amp;$N844,'2 этап'!$A$13:$I$512,8,FALSE)),0,VLOOKUP($B844&amp;$N844,'2 этап'!$A$13:$I$512,8,FALSE))</f>
        <v>0</v>
      </c>
      <c r="H844" s="32">
        <f>IF(ISERROR(VLOOKUP($B844&amp;$N844,'3 этап'!$A$13:$I$512,8,FALSE)),0,VLOOKUP($B844&amp;$N844,'3 этап'!$A$13:$I$512,8,FALSE))</f>
        <v>0</v>
      </c>
      <c r="I844" s="32">
        <f>IF(ISERROR(VLOOKUP($B844&amp;$N844,'4 этап'!$A$13:$I$512,8,FALSE)),0,VLOOKUP($B844&amp;$N844,'4 этап'!$A$13:$I$512,8,FALSE))</f>
        <v>0</v>
      </c>
      <c r="J844" s="32">
        <f>IF(ISERROR(VLOOKUP($B844&amp;$N844,'5 этап'!$A$13:$I$512,8,FALSE)),0,VLOOKUP($B844&amp;$N844,'5 этап'!$A$13:$I$512,8,FALSE))</f>
        <v>131.19999999999999</v>
      </c>
      <c r="K844" s="32">
        <f>IF(ISERROR(VLOOKUP($B844&amp;$N844,'6 этап'!$A$13:$I$512,8,FALSE)),0,VLOOKUP($B844&amp;$N844,'6 этап'!$A$13:$I$512,8,FALSE))</f>
        <v>0</v>
      </c>
      <c r="L844" s="32">
        <f>IF(ISERROR(VLOOKUP($B844&amp;$N844,'7 этап'!$A$13:$I$466,8,FALSE)),0,VLOOKUP($B844&amp;$N844,'7 этап'!$A$13:$I$466,8,FALSE))</f>
        <v>0</v>
      </c>
      <c r="M844" s="12">
        <f>LARGE(F844:K844,1)+LARGE(F844:K844,2)+LARGE(F844:K844,3)+LARGE(F844:K844,4)+L844</f>
        <v>131.19999999999999</v>
      </c>
      <c r="N844" s="14" t="s">
        <v>976</v>
      </c>
    </row>
    <row r="845" spans="1:14" x14ac:dyDescent="0.3">
      <c r="A845" s="35">
        <v>70</v>
      </c>
      <c r="B845" s="16" t="s">
        <v>720</v>
      </c>
      <c r="C845" s="16" t="s">
        <v>98</v>
      </c>
      <c r="D845" s="16">
        <v>1998</v>
      </c>
      <c r="E845" s="8">
        <f>COUNTIF(F845:L845,"&gt;0")</f>
        <v>1</v>
      </c>
      <c r="F845" s="32">
        <f>IF(ISERROR(VLOOKUP($B845&amp;$N845,'1 этап'!$A$13:$I$512,8,FALSE)),0,VLOOKUP($B845&amp;$N845,'1 этап'!$A$13:$I$512,8,FALSE))</f>
        <v>0</v>
      </c>
      <c r="G845" s="32">
        <f>IF(ISERROR(VLOOKUP($B845&amp;$N845,'2 этап'!$A$13:$I$512,8,FALSE)),0,VLOOKUP($B845&amp;$N845,'2 этап'!$A$13:$I$512,8,FALSE))</f>
        <v>0</v>
      </c>
      <c r="H845" s="32">
        <f>IF(ISERROR(VLOOKUP($B845&amp;$N845,'3 этап'!$A$13:$I$512,8,FALSE)),0,VLOOKUP($B845&amp;$N845,'3 этап'!$A$13:$I$512,8,FALSE))</f>
        <v>127</v>
      </c>
      <c r="I845" s="32">
        <f>IF(ISERROR(VLOOKUP($B845&amp;$N845,'4 этап'!$A$13:$I$512,8,FALSE)),0,VLOOKUP($B845&amp;$N845,'4 этап'!$A$13:$I$512,8,FALSE))</f>
        <v>0</v>
      </c>
      <c r="J845" s="32">
        <f>IF(ISERROR(VLOOKUP($B845&amp;$N845,'5 этап'!$A$13:$I$512,8,FALSE)),0,VLOOKUP($B845&amp;$N845,'5 этап'!$A$13:$I$512,8,FALSE))</f>
        <v>0</v>
      </c>
      <c r="K845" s="32">
        <f>IF(ISERROR(VLOOKUP($B845&amp;$N845,'6 этап'!$A$13:$I$512,8,FALSE)),0,VLOOKUP($B845&amp;$N845,'6 этап'!$A$13:$I$512,8,FALSE))</f>
        <v>0</v>
      </c>
      <c r="L845" s="32">
        <f>IF(ISERROR(VLOOKUP($B845&amp;$N845,'7 этап'!$A$13:$I$466,8,FALSE)),0,VLOOKUP($B845&amp;$N845,'7 этап'!$A$13:$I$466,8,FALSE))</f>
        <v>0</v>
      </c>
      <c r="M845" s="12">
        <f>LARGE(F845:K845,1)+LARGE(F845:K845,2)+LARGE(F845:K845,3)+LARGE(F845:K845,4)+L845</f>
        <v>127</v>
      </c>
      <c r="N845" s="14" t="s">
        <v>976</v>
      </c>
    </row>
    <row r="846" spans="1:14" x14ac:dyDescent="0.3">
      <c r="A846" s="35">
        <v>71</v>
      </c>
      <c r="B846" s="16" t="s">
        <v>888</v>
      </c>
      <c r="C846" s="16" t="s">
        <v>879</v>
      </c>
      <c r="D846" s="16">
        <v>2001</v>
      </c>
      <c r="E846" s="8">
        <f>COUNTIF(F846:L846,"&gt;0")</f>
        <v>1</v>
      </c>
      <c r="F846" s="32">
        <f>IF(ISERROR(VLOOKUP($B846&amp;$N846,'1 этап'!$A$13:$I$512,8,FALSE)),0,VLOOKUP($B846&amp;$N846,'1 этап'!$A$13:$I$512,8,FALSE))</f>
        <v>0</v>
      </c>
      <c r="G846" s="32">
        <f>IF(ISERROR(VLOOKUP($B846&amp;$N846,'2 этап'!$A$13:$I$512,8,FALSE)),0,VLOOKUP($B846&amp;$N846,'2 этап'!$A$13:$I$512,8,FALSE))</f>
        <v>0</v>
      </c>
      <c r="H846" s="32">
        <f>IF(ISERROR(VLOOKUP($B846&amp;$N846,'3 этап'!$A$13:$I$512,8,FALSE)),0,VLOOKUP($B846&amp;$N846,'3 этап'!$A$13:$I$512,8,FALSE))</f>
        <v>0</v>
      </c>
      <c r="I846" s="32">
        <f>IF(ISERROR(VLOOKUP($B846&amp;$N846,'4 этап'!$A$13:$I$512,8,FALSE)),0,VLOOKUP($B846&amp;$N846,'4 этап'!$A$13:$I$512,8,FALSE))</f>
        <v>0</v>
      </c>
      <c r="J846" s="32">
        <f>IF(ISERROR(VLOOKUP($B846&amp;$N846,'5 этап'!$A$13:$I$512,8,FALSE)),0,VLOOKUP($B846&amp;$N846,'5 этап'!$A$13:$I$512,8,FALSE))</f>
        <v>120.5</v>
      </c>
      <c r="K846" s="32">
        <f>IF(ISERROR(VLOOKUP($B846&amp;$N846,'6 этап'!$A$13:$I$512,8,FALSE)),0,VLOOKUP($B846&amp;$N846,'6 этап'!$A$13:$I$512,8,FALSE))</f>
        <v>0</v>
      </c>
      <c r="L846" s="32">
        <f>IF(ISERROR(VLOOKUP($B846&amp;$N846,'7 этап'!$A$13:$I$466,8,FALSE)),0,VLOOKUP($B846&amp;$N846,'7 этап'!$A$13:$I$466,8,FALSE))</f>
        <v>0</v>
      </c>
      <c r="M846" s="12">
        <f>LARGE(F846:K846,1)+LARGE(F846:K846,2)+LARGE(F846:K846,3)+LARGE(F846:K846,4)+L846</f>
        <v>120.5</v>
      </c>
      <c r="N846" s="14" t="s">
        <v>976</v>
      </c>
    </row>
    <row r="847" spans="1:14" x14ac:dyDescent="0.3">
      <c r="A847" s="35">
        <v>72</v>
      </c>
      <c r="B847" s="16" t="s">
        <v>889</v>
      </c>
      <c r="C847" s="16" t="s">
        <v>879</v>
      </c>
      <c r="D847" s="16">
        <v>2001</v>
      </c>
      <c r="E847" s="8">
        <f>COUNTIF(F847:L847,"&gt;0")</f>
        <v>1</v>
      </c>
      <c r="F847" s="32">
        <f>IF(ISERROR(VLOOKUP($B847&amp;$N847,'1 этап'!$A$13:$I$512,8,FALSE)),0,VLOOKUP($B847&amp;$N847,'1 этап'!$A$13:$I$512,8,FALSE))</f>
        <v>0</v>
      </c>
      <c r="G847" s="32">
        <f>IF(ISERROR(VLOOKUP($B847&amp;$N847,'2 этап'!$A$13:$I$512,8,FALSE)),0,VLOOKUP($B847&amp;$N847,'2 этап'!$A$13:$I$512,8,FALSE))</f>
        <v>0</v>
      </c>
      <c r="H847" s="32">
        <f>IF(ISERROR(VLOOKUP($B847&amp;$N847,'3 этап'!$A$13:$I$512,8,FALSE)),0,VLOOKUP($B847&amp;$N847,'3 этап'!$A$13:$I$512,8,FALSE))</f>
        <v>0</v>
      </c>
      <c r="I847" s="32">
        <f>IF(ISERROR(VLOOKUP($B847&amp;$N847,'4 этап'!$A$13:$I$512,8,FALSE)),0,VLOOKUP($B847&amp;$N847,'4 этап'!$A$13:$I$512,8,FALSE))</f>
        <v>0</v>
      </c>
      <c r="J847" s="32">
        <f>IF(ISERROR(VLOOKUP($B847&amp;$N847,'5 этап'!$A$13:$I$512,8,FALSE)),0,VLOOKUP($B847&amp;$N847,'5 этап'!$A$13:$I$512,8,FALSE))</f>
        <v>116.4</v>
      </c>
      <c r="K847" s="32">
        <f>IF(ISERROR(VLOOKUP($B847&amp;$N847,'6 этап'!$A$13:$I$512,8,FALSE)),0,VLOOKUP($B847&amp;$N847,'6 этап'!$A$13:$I$512,8,FALSE))</f>
        <v>0</v>
      </c>
      <c r="L847" s="32">
        <f>IF(ISERROR(VLOOKUP($B847&amp;$N847,'7 этап'!$A$13:$I$466,8,FALSE)),0,VLOOKUP($B847&amp;$N847,'7 этап'!$A$13:$I$466,8,FALSE))</f>
        <v>0</v>
      </c>
      <c r="M847" s="12">
        <f>LARGE(F847:K847,1)+LARGE(F847:K847,2)+LARGE(F847:K847,3)+LARGE(F847:K847,4)+L847</f>
        <v>116.4</v>
      </c>
      <c r="N847" s="14" t="s">
        <v>976</v>
      </c>
    </row>
    <row r="848" spans="1:14" x14ac:dyDescent="0.3">
      <c r="A848" s="35">
        <v>73</v>
      </c>
      <c r="B848" s="16" t="s">
        <v>721</v>
      </c>
      <c r="C848" s="16" t="s">
        <v>33</v>
      </c>
      <c r="D848" s="16">
        <v>1996</v>
      </c>
      <c r="E848" s="8">
        <f>COUNTIF(F848:L848,"&gt;0")</f>
        <v>1</v>
      </c>
      <c r="F848" s="32">
        <f>IF(ISERROR(VLOOKUP($B848&amp;$N848,'1 этап'!$A$13:$I$512,8,FALSE)),0,VLOOKUP($B848&amp;$N848,'1 этап'!$A$13:$I$512,8,FALSE))</f>
        <v>0</v>
      </c>
      <c r="G848" s="32">
        <f>IF(ISERROR(VLOOKUP($B848&amp;$N848,'2 этап'!$A$13:$I$512,8,FALSE)),0,VLOOKUP($B848&amp;$N848,'2 этап'!$A$13:$I$512,8,FALSE))</f>
        <v>0</v>
      </c>
      <c r="H848" s="32">
        <f>IF(ISERROR(VLOOKUP($B848&amp;$N848,'3 этап'!$A$13:$I$512,8,FALSE)),0,VLOOKUP($B848&amp;$N848,'3 этап'!$A$13:$I$512,8,FALSE))</f>
        <v>111.2</v>
      </c>
      <c r="I848" s="32">
        <f>IF(ISERROR(VLOOKUP($B848&amp;$N848,'4 этап'!$A$13:$I$512,8,FALSE)),0,VLOOKUP($B848&amp;$N848,'4 этап'!$A$13:$I$512,8,FALSE))</f>
        <v>0</v>
      </c>
      <c r="J848" s="32">
        <f>IF(ISERROR(VLOOKUP($B848&amp;$N848,'5 этап'!$A$13:$I$512,8,FALSE)),0,VLOOKUP($B848&amp;$N848,'5 этап'!$A$13:$I$512,8,FALSE))</f>
        <v>0</v>
      </c>
      <c r="K848" s="32">
        <f>IF(ISERROR(VLOOKUP($B848&amp;$N848,'6 этап'!$A$13:$I$512,8,FALSE)),0,VLOOKUP($B848&amp;$N848,'6 этап'!$A$13:$I$512,8,FALSE))</f>
        <v>0</v>
      </c>
      <c r="L848" s="32">
        <f>IF(ISERROR(VLOOKUP($B848&amp;$N848,'7 этап'!$A$13:$I$466,8,FALSE)),0,VLOOKUP($B848&amp;$N848,'7 этап'!$A$13:$I$466,8,FALSE))</f>
        <v>0</v>
      </c>
      <c r="M848" s="12">
        <f>LARGE(F848:K848,1)+LARGE(F848:K848,2)+LARGE(F848:K848,3)+LARGE(F848:K848,4)+L848</f>
        <v>111.2</v>
      </c>
      <c r="N848" s="14" t="s">
        <v>976</v>
      </c>
    </row>
    <row r="849" spans="1:14" x14ac:dyDescent="0.3">
      <c r="A849" s="35">
        <v>74</v>
      </c>
      <c r="B849" s="16" t="s">
        <v>890</v>
      </c>
      <c r="C849" s="16" t="s">
        <v>879</v>
      </c>
      <c r="D849" s="16">
        <v>2001</v>
      </c>
      <c r="E849" s="8">
        <f>COUNTIF(F849:L849,"&gt;0")</f>
        <v>1</v>
      </c>
      <c r="F849" s="32">
        <f>IF(ISERROR(VLOOKUP($B849&amp;$N849,'1 этап'!$A$13:$I$512,8,FALSE)),0,VLOOKUP($B849&amp;$N849,'1 этап'!$A$13:$I$512,8,FALSE))</f>
        <v>0</v>
      </c>
      <c r="G849" s="32">
        <f>IF(ISERROR(VLOOKUP($B849&amp;$N849,'2 этап'!$A$13:$I$512,8,FALSE)),0,VLOOKUP($B849&amp;$N849,'2 этап'!$A$13:$I$512,8,FALSE))</f>
        <v>0</v>
      </c>
      <c r="H849" s="32">
        <f>IF(ISERROR(VLOOKUP($B849&amp;$N849,'3 этап'!$A$13:$I$512,8,FALSE)),0,VLOOKUP($B849&amp;$N849,'3 этап'!$A$13:$I$512,8,FALSE))</f>
        <v>0</v>
      </c>
      <c r="I849" s="32">
        <f>IF(ISERROR(VLOOKUP($B849&amp;$N849,'4 этап'!$A$13:$I$512,8,FALSE)),0,VLOOKUP($B849&amp;$N849,'4 этап'!$A$13:$I$512,8,FALSE))</f>
        <v>0</v>
      </c>
      <c r="J849" s="32">
        <f>IF(ISERROR(VLOOKUP($B849&amp;$N849,'5 этап'!$A$13:$I$512,8,FALSE)),0,VLOOKUP($B849&amp;$N849,'5 этап'!$A$13:$I$512,8,FALSE))</f>
        <v>87.7</v>
      </c>
      <c r="K849" s="32">
        <f>IF(ISERROR(VLOOKUP($B849&amp;$N849,'6 этап'!$A$13:$I$512,8,FALSE)),0,VLOOKUP($B849&amp;$N849,'6 этап'!$A$13:$I$512,8,FALSE))</f>
        <v>0</v>
      </c>
      <c r="L849" s="32">
        <f>IF(ISERROR(VLOOKUP($B849&amp;$N849,'7 этап'!$A$13:$I$466,8,FALSE)),0,VLOOKUP($B849&amp;$N849,'7 этап'!$A$13:$I$466,8,FALSE))</f>
        <v>0</v>
      </c>
      <c r="M849" s="12">
        <f>LARGE(F849:K849,1)+LARGE(F849:K849,2)+LARGE(F849:K849,3)+LARGE(F849:K849,4)+L849</f>
        <v>87.7</v>
      </c>
      <c r="N849" s="14" t="s">
        <v>976</v>
      </c>
    </row>
    <row r="850" spans="1:14" x14ac:dyDescent="0.3">
      <c r="A850" s="35">
        <v>75</v>
      </c>
      <c r="B850" s="16" t="s">
        <v>891</v>
      </c>
      <c r="C850" s="16" t="s">
        <v>879</v>
      </c>
      <c r="D850" s="16">
        <v>2001</v>
      </c>
      <c r="E850" s="8">
        <f>COUNTIF(F850:L850,"&gt;0")</f>
        <v>1</v>
      </c>
      <c r="F850" s="32">
        <f>IF(ISERROR(VLOOKUP($B850&amp;$N850,'1 этап'!$A$13:$I$512,8,FALSE)),0,VLOOKUP($B850&amp;$N850,'1 этап'!$A$13:$I$512,8,FALSE))</f>
        <v>0</v>
      </c>
      <c r="G850" s="32">
        <f>IF(ISERROR(VLOOKUP($B850&amp;$N850,'2 этап'!$A$13:$I$512,8,FALSE)),0,VLOOKUP($B850&amp;$N850,'2 этап'!$A$13:$I$512,8,FALSE))</f>
        <v>0</v>
      </c>
      <c r="H850" s="32">
        <f>IF(ISERROR(VLOOKUP($B850&amp;$N850,'3 этап'!$A$13:$I$512,8,FALSE)),0,VLOOKUP($B850&amp;$N850,'3 этап'!$A$13:$I$512,8,FALSE))</f>
        <v>0</v>
      </c>
      <c r="I850" s="32">
        <f>IF(ISERROR(VLOOKUP($B850&amp;$N850,'4 этап'!$A$13:$I$512,8,FALSE)),0,VLOOKUP($B850&amp;$N850,'4 этап'!$A$13:$I$512,8,FALSE))</f>
        <v>0</v>
      </c>
      <c r="J850" s="32">
        <f>IF(ISERROR(VLOOKUP($B850&amp;$N850,'5 этап'!$A$13:$I$512,8,FALSE)),0,VLOOKUP($B850&amp;$N850,'5 этап'!$A$13:$I$512,8,FALSE))</f>
        <v>74.400000000000006</v>
      </c>
      <c r="K850" s="32">
        <f>IF(ISERROR(VLOOKUP($B850&amp;$N850,'6 этап'!$A$13:$I$512,8,FALSE)),0,VLOOKUP($B850&amp;$N850,'6 этап'!$A$13:$I$512,8,FALSE))</f>
        <v>0</v>
      </c>
      <c r="L850" s="32">
        <f>IF(ISERROR(VLOOKUP($B850&amp;$N850,'7 этап'!$A$13:$I$466,8,FALSE)),0,VLOOKUP($B850&amp;$N850,'7 этап'!$A$13:$I$466,8,FALSE))</f>
        <v>0</v>
      </c>
      <c r="M850" s="12">
        <f>LARGE(F850:K850,1)+LARGE(F850:K850,2)+LARGE(F850:K850,3)+LARGE(F850:K850,4)+L850</f>
        <v>74.400000000000006</v>
      </c>
      <c r="N850" s="14" t="s">
        <v>976</v>
      </c>
    </row>
    <row r="851" spans="1:14" x14ac:dyDescent="0.3">
      <c r="A851" s="35">
        <v>76</v>
      </c>
      <c r="B851" s="16" t="s">
        <v>892</v>
      </c>
      <c r="C851" s="16" t="s">
        <v>27</v>
      </c>
      <c r="D851" s="16">
        <v>2001</v>
      </c>
      <c r="E851" s="8">
        <f>COUNTIF(F851:L851,"&gt;0")</f>
        <v>1</v>
      </c>
      <c r="F851" s="32">
        <f>IF(ISERROR(VLOOKUP($B851&amp;$N851,'1 этап'!$A$13:$I$512,8,FALSE)),0,VLOOKUP($B851&amp;$N851,'1 этап'!$A$13:$I$512,8,FALSE))</f>
        <v>0</v>
      </c>
      <c r="G851" s="32">
        <f>IF(ISERROR(VLOOKUP($B851&amp;$N851,'2 этап'!$A$13:$I$512,8,FALSE)),0,VLOOKUP($B851&amp;$N851,'2 этап'!$A$13:$I$512,8,FALSE))</f>
        <v>0</v>
      </c>
      <c r="H851" s="32">
        <f>IF(ISERROR(VLOOKUP($B851&amp;$N851,'3 этап'!$A$13:$I$512,8,FALSE)),0,VLOOKUP($B851&amp;$N851,'3 этап'!$A$13:$I$512,8,FALSE))</f>
        <v>0</v>
      </c>
      <c r="I851" s="32">
        <f>IF(ISERROR(VLOOKUP($B851&amp;$N851,'4 этап'!$A$13:$I$512,8,FALSE)),0,VLOOKUP($B851&amp;$N851,'4 этап'!$A$13:$I$512,8,FALSE))</f>
        <v>0</v>
      </c>
      <c r="J851" s="32">
        <f>IF(ISERROR(VLOOKUP($B851&amp;$N851,'5 этап'!$A$13:$I$512,8,FALSE)),0,VLOOKUP($B851&amp;$N851,'5 этап'!$A$13:$I$512,8,FALSE))</f>
        <v>49.2</v>
      </c>
      <c r="K851" s="32">
        <f>IF(ISERROR(VLOOKUP($B851&amp;$N851,'6 этап'!$A$13:$I$512,8,FALSE)),0,VLOOKUP($B851&amp;$N851,'6 этап'!$A$13:$I$512,8,FALSE))</f>
        <v>0</v>
      </c>
      <c r="L851" s="32">
        <f>IF(ISERROR(VLOOKUP($B851&amp;$N851,'7 этап'!$A$13:$I$466,8,FALSE)),0,VLOOKUP($B851&amp;$N851,'7 этап'!$A$13:$I$466,8,FALSE))</f>
        <v>0</v>
      </c>
      <c r="M851" s="12">
        <f>LARGE(F851:K851,1)+LARGE(F851:K851,2)+LARGE(F851:K851,3)+LARGE(F851:K851,4)+L851</f>
        <v>49.2</v>
      </c>
      <c r="N851" s="14" t="s">
        <v>976</v>
      </c>
    </row>
    <row r="852" spans="1:14" x14ac:dyDescent="0.3">
      <c r="A852" s="35">
        <v>77</v>
      </c>
      <c r="B852" s="16" t="s">
        <v>639</v>
      </c>
      <c r="C852" s="16" t="s">
        <v>613</v>
      </c>
      <c r="D852" s="16">
        <v>1997</v>
      </c>
      <c r="E852" s="8">
        <f>COUNTIF(F852:L852,"&gt;0")</f>
        <v>1</v>
      </c>
      <c r="F852" s="32">
        <f>IF(ISERROR(VLOOKUP($B852&amp;$N852,'1 этап'!$A$13:$I$512,8,FALSE)),0,VLOOKUP($B852&amp;$N852,'1 этап'!$A$13:$I$512,8,FALSE))</f>
        <v>26.9</v>
      </c>
      <c r="G852" s="32">
        <f>IF(ISERROR(VLOOKUP($B852&amp;$N852,'2 этап'!$A$13:$I$512,8,FALSE)),0,VLOOKUP($B852&amp;$N852,'2 этап'!$A$13:$I$512,8,FALSE))</f>
        <v>0</v>
      </c>
      <c r="H852" s="32">
        <f>IF(ISERROR(VLOOKUP($B852&amp;$N852,'3 этап'!$A$13:$I$512,8,FALSE)),0,VLOOKUP($B852&amp;$N852,'3 этап'!$A$13:$I$512,8,FALSE))</f>
        <v>0</v>
      </c>
      <c r="I852" s="32">
        <f>IF(ISERROR(VLOOKUP($B852&amp;$N852,'4 этап'!$A$13:$I$512,8,FALSE)),0,VLOOKUP($B852&amp;$N852,'4 этап'!$A$13:$I$512,8,FALSE))</f>
        <v>0</v>
      </c>
      <c r="J852" s="32">
        <f>IF(ISERROR(VLOOKUP($B852&amp;$N852,'5 этап'!$A$13:$I$512,8,FALSE)),0,VLOOKUP($B852&amp;$N852,'5 этап'!$A$13:$I$512,8,FALSE))</f>
        <v>0</v>
      </c>
      <c r="K852" s="32">
        <f>IF(ISERROR(VLOOKUP($B852&amp;$N852,'6 этап'!$A$13:$I$512,8,FALSE)),0,VLOOKUP($B852&amp;$N852,'6 этап'!$A$13:$I$512,8,FALSE))</f>
        <v>0</v>
      </c>
      <c r="L852" s="32">
        <f>IF(ISERROR(VLOOKUP($B852&amp;$N852,'7 этап'!$A$13:$I$466,8,FALSE)),0,VLOOKUP($B852&amp;$N852,'7 этап'!$A$13:$I$466,8,FALSE))</f>
        <v>0</v>
      </c>
      <c r="M852" s="12">
        <f>LARGE(F852:K852,1)+LARGE(F852:K852,2)+LARGE(F852:K852,3)+LARGE(F852:K852,4)+L852</f>
        <v>26.9</v>
      </c>
      <c r="N852" s="14" t="s">
        <v>976</v>
      </c>
    </row>
    <row r="853" spans="1:14" x14ac:dyDescent="0.3">
      <c r="A853" s="35">
        <v>78</v>
      </c>
      <c r="B853" s="16" t="s">
        <v>893</v>
      </c>
      <c r="C853" s="16" t="s">
        <v>879</v>
      </c>
      <c r="D853" s="16">
        <v>2001</v>
      </c>
      <c r="E853" s="8">
        <f>COUNTIF(F853:L853,"&gt;0")</f>
        <v>1</v>
      </c>
      <c r="F853" s="32">
        <f>IF(ISERROR(VLOOKUP($B853&amp;$N853,'1 этап'!$A$13:$I$512,8,FALSE)),0,VLOOKUP($B853&amp;$N853,'1 этап'!$A$13:$I$512,8,FALSE))</f>
        <v>0</v>
      </c>
      <c r="G853" s="32">
        <f>IF(ISERROR(VLOOKUP($B853&amp;$N853,'2 этап'!$A$13:$I$512,8,FALSE)),0,VLOOKUP($B853&amp;$N853,'2 этап'!$A$13:$I$512,8,FALSE))</f>
        <v>0</v>
      </c>
      <c r="H853" s="32">
        <f>IF(ISERROR(VLOOKUP($B853&amp;$N853,'3 этап'!$A$13:$I$512,8,FALSE)),0,VLOOKUP($B853&amp;$N853,'3 этап'!$A$13:$I$512,8,FALSE))</f>
        <v>0</v>
      </c>
      <c r="I853" s="32">
        <f>IF(ISERROR(VLOOKUP($B853&amp;$N853,'4 этап'!$A$13:$I$512,8,FALSE)),0,VLOOKUP($B853&amp;$N853,'4 этап'!$A$13:$I$512,8,FALSE))</f>
        <v>0</v>
      </c>
      <c r="J853" s="32">
        <f>IF(ISERROR(VLOOKUP($B853&amp;$N853,'5 этап'!$A$13:$I$512,8,FALSE)),0,VLOOKUP($B853&amp;$N853,'5 этап'!$A$13:$I$512,8,FALSE))</f>
        <v>1</v>
      </c>
      <c r="K853" s="32">
        <f>IF(ISERROR(VLOOKUP($B853&amp;$N853,'6 этап'!$A$13:$I$512,8,FALSE)),0,VLOOKUP($B853&amp;$N853,'6 этап'!$A$13:$I$512,8,FALSE))</f>
        <v>0</v>
      </c>
      <c r="L853" s="32">
        <f>IF(ISERROR(VLOOKUP($B853&amp;$N853,'7 этап'!$A$13:$I$466,8,FALSE)),0,VLOOKUP($B853&amp;$N853,'7 этап'!$A$13:$I$466,8,FALSE))</f>
        <v>0</v>
      </c>
      <c r="M853" s="12">
        <f>LARGE(F853:K853,1)+LARGE(F853:K853,2)+LARGE(F853:K853,3)+LARGE(F853:K853,4)+L853</f>
        <v>1</v>
      </c>
      <c r="N853" s="14" t="s">
        <v>976</v>
      </c>
    </row>
    <row r="854" spans="1:14" x14ac:dyDescent="0.3">
      <c r="A854" s="35">
        <v>79</v>
      </c>
      <c r="B854" s="16" t="s">
        <v>894</v>
      </c>
      <c r="C854" s="16" t="s">
        <v>879</v>
      </c>
      <c r="D854" s="16">
        <v>2001</v>
      </c>
      <c r="E854" s="8">
        <f>COUNTIF(F854:L854,"&gt;0")</f>
        <v>1</v>
      </c>
      <c r="F854" s="32">
        <f>IF(ISERROR(VLOOKUP($B854&amp;$N854,'1 этап'!$A$13:$I$512,8,FALSE)),0,VLOOKUP($B854&amp;$N854,'1 этап'!$A$13:$I$512,8,FALSE))</f>
        <v>0</v>
      </c>
      <c r="G854" s="32">
        <f>IF(ISERROR(VLOOKUP($B854&amp;$N854,'2 этап'!$A$13:$I$512,8,FALSE)),0,VLOOKUP($B854&amp;$N854,'2 этап'!$A$13:$I$512,8,FALSE))</f>
        <v>0</v>
      </c>
      <c r="H854" s="32">
        <f>IF(ISERROR(VLOOKUP($B854&amp;$N854,'3 этап'!$A$13:$I$512,8,FALSE)),0,VLOOKUP($B854&amp;$N854,'3 этап'!$A$13:$I$512,8,FALSE))</f>
        <v>0</v>
      </c>
      <c r="I854" s="32">
        <f>IF(ISERROR(VLOOKUP($B854&amp;$N854,'4 этап'!$A$13:$I$512,8,FALSE)),0,VLOOKUP($B854&amp;$N854,'4 этап'!$A$13:$I$512,8,FALSE))</f>
        <v>0</v>
      </c>
      <c r="J854" s="32">
        <f>IF(ISERROR(VLOOKUP($B854&amp;$N854,'5 этап'!$A$13:$I$512,8,FALSE)),0,VLOOKUP($B854&amp;$N854,'5 этап'!$A$13:$I$512,8,FALSE))</f>
        <v>0.01</v>
      </c>
      <c r="K854" s="32">
        <f>IF(ISERROR(VLOOKUP($B854&amp;$N854,'6 этап'!$A$13:$I$512,8,FALSE)),0,VLOOKUP($B854&amp;$N854,'6 этап'!$A$13:$I$512,8,FALSE))</f>
        <v>0</v>
      </c>
      <c r="L854" s="32">
        <f>IF(ISERROR(VLOOKUP($B854&amp;$N854,'7 этап'!$A$13:$I$466,8,FALSE)),0,VLOOKUP($B854&amp;$N854,'7 этап'!$A$13:$I$466,8,FALSE))</f>
        <v>0</v>
      </c>
      <c r="M854" s="12">
        <f>LARGE(F854:K854,1)+LARGE(F854:K854,2)+LARGE(F854:K854,3)+LARGE(F854:K854,4)+L854</f>
        <v>0.01</v>
      </c>
      <c r="N854" s="14" t="s">
        <v>976</v>
      </c>
    </row>
    <row r="855" spans="1:14" x14ac:dyDescent="0.3">
      <c r="A855" s="35">
        <v>80</v>
      </c>
      <c r="B855" s="35" t="s">
        <v>961</v>
      </c>
      <c r="C855" s="35" t="s">
        <v>149</v>
      </c>
      <c r="D855" s="35">
        <v>2002</v>
      </c>
      <c r="E855" s="8">
        <f>COUNTIF(F855:L855,"&gt;0")</f>
        <v>1</v>
      </c>
      <c r="F855" s="32">
        <f>IF(ISERROR(VLOOKUP($B855&amp;$N855,'1 этап'!$A$13:$I$512,8,FALSE)),0,VLOOKUP($B855&amp;$N855,'1 этап'!$A$13:$I$512,8,FALSE))</f>
        <v>0</v>
      </c>
      <c r="G855" s="32">
        <f>IF(ISERROR(VLOOKUP($B855&amp;$N855,'2 этап'!$A$13:$I$512,8,FALSE)),0,VLOOKUP($B855&amp;$N855,'2 этап'!$A$13:$I$512,8,FALSE))</f>
        <v>0</v>
      </c>
      <c r="H855" s="32">
        <f>IF(ISERROR(VLOOKUP($B855&amp;$N855,'3 этап'!$A$13:$I$512,8,FALSE)),0,VLOOKUP($B855&amp;$N855,'3 этап'!$A$13:$I$512,8,FALSE))</f>
        <v>0</v>
      </c>
      <c r="I855" s="32">
        <f>IF(ISERROR(VLOOKUP($B855&amp;$N855,'4 этап'!$A$13:$I$512,8,FALSE)),0,VLOOKUP($B855&amp;$N855,'4 этап'!$A$13:$I$512,8,FALSE))</f>
        <v>0</v>
      </c>
      <c r="J855" s="32">
        <f>IF(ISERROR(VLOOKUP($B855&amp;$N855,'5 этап'!$A$13:$I$512,8,FALSE)),0,VLOOKUP($B855&amp;$N855,'5 этап'!$A$13:$I$512,8,FALSE))</f>
        <v>0</v>
      </c>
      <c r="K855" s="32">
        <f>IF(ISERROR(VLOOKUP($B855&amp;$N855,'6 этап'!$A$13:$I$512,8,FALSE)),0,VLOOKUP($B855&amp;$N855,'6 этап'!$A$13:$I$512,8,FALSE))</f>
        <v>0.01</v>
      </c>
      <c r="L855" s="32">
        <f>IF(ISERROR(VLOOKUP($B855&amp;$N855,'7 этап'!$A$13:$I$466,8,FALSE)),0,VLOOKUP($B855&amp;$N855,'7 этап'!$A$13:$I$466,8,FALSE))</f>
        <v>0</v>
      </c>
      <c r="M855" s="12">
        <f>LARGE(F855:K855,1)+LARGE(F855:K855,2)+LARGE(F855:K855,3)+LARGE(F855:K855,4)+L855</f>
        <v>0.01</v>
      </c>
      <c r="N855" s="14" t="s">
        <v>976</v>
      </c>
    </row>
    <row r="856" spans="1:14" x14ac:dyDescent="0.3">
      <c r="A856" s="35"/>
      <c r="B856" s="35"/>
      <c r="C856" s="35"/>
      <c r="D856" s="36"/>
      <c r="E856" s="36"/>
      <c r="F856" s="36"/>
      <c r="G856" s="36"/>
    </row>
    <row r="857" spans="1:14" x14ac:dyDescent="0.3">
      <c r="A857" s="35"/>
      <c r="B857" s="35"/>
      <c r="C857" s="35"/>
      <c r="D857" s="36"/>
      <c r="E857" s="36"/>
      <c r="F857" s="36"/>
      <c r="G857" s="36"/>
    </row>
  </sheetData>
  <sortState ref="A2:N855">
    <sortCondition ref="N2:N855"/>
    <sortCondition descending="1" ref="M2:M855"/>
  </sortState>
  <mergeCells count="2">
    <mergeCell ref="D856:G856"/>
    <mergeCell ref="D857:G857"/>
  </mergeCells>
  <pageMargins left="0.31496062992125984" right="0.31496062992125984" top="0.35433070866141736" bottom="0.35433070866141736" header="0.31496062992125984" footer="0.31496062992125984"/>
  <pageSetup paperSize="9" scale="69" fitToHeight="1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2"/>
  <sheetViews>
    <sheetView topLeftCell="B1" workbookViewId="0">
      <selection activeCell="B6" sqref="B6:H6"/>
    </sheetView>
  </sheetViews>
  <sheetFormatPr defaultRowHeight="14.5" x14ac:dyDescent="0.35"/>
  <cols>
    <col min="1" max="1" width="0" hidden="1" customWidth="1"/>
    <col min="2" max="2" width="5.7265625" bestFit="1" customWidth="1"/>
    <col min="3" max="3" width="23.6328125" customWidth="1"/>
    <col min="4" max="4" width="25.26953125" customWidth="1"/>
    <col min="5" max="5" width="4.81640625" bestFit="1" customWidth="1"/>
    <col min="6" max="6" width="9.26953125" bestFit="1" customWidth="1"/>
    <col min="7" max="7" width="6.26953125" bestFit="1" customWidth="1"/>
    <col min="8" max="8" width="5.54296875" bestFit="1" customWidth="1"/>
  </cols>
  <sheetData>
    <row r="1" spans="1:9" ht="18" x14ac:dyDescent="0.4">
      <c r="B1" s="2"/>
    </row>
    <row r="2" spans="1:9" ht="15.5" x14ac:dyDescent="0.35">
      <c r="B2" s="37" t="s">
        <v>0</v>
      </c>
      <c r="C2" s="37"/>
      <c r="D2" s="37"/>
      <c r="E2" s="37"/>
      <c r="F2" s="37"/>
      <c r="G2" s="37"/>
      <c r="H2" s="37"/>
    </row>
    <row r="3" spans="1:9" ht="15.5" x14ac:dyDescent="0.35">
      <c r="B3" s="37" t="s">
        <v>1</v>
      </c>
      <c r="C3" s="37"/>
      <c r="D3" s="37"/>
      <c r="E3" s="37"/>
      <c r="F3" s="37"/>
      <c r="G3" s="37"/>
      <c r="H3" s="37"/>
    </row>
    <row r="4" spans="1:9" ht="15.5" x14ac:dyDescent="0.35">
      <c r="B4" s="37" t="s">
        <v>2</v>
      </c>
      <c r="C4" s="37"/>
      <c r="D4" s="37"/>
      <c r="E4" s="37"/>
      <c r="F4" s="37"/>
      <c r="G4" s="37"/>
      <c r="H4" s="37"/>
    </row>
    <row r="5" spans="1:9" ht="15.5" x14ac:dyDescent="0.35">
      <c r="B5" s="37" t="s">
        <v>409</v>
      </c>
      <c r="C5" s="37"/>
      <c r="D5" s="37"/>
      <c r="E5" s="37"/>
      <c r="F5" s="37"/>
      <c r="G5" s="37"/>
      <c r="H5" s="37"/>
    </row>
    <row r="6" spans="1:9" ht="15.5" x14ac:dyDescent="0.35">
      <c r="B6" s="37" t="s">
        <v>410</v>
      </c>
      <c r="C6" s="37"/>
      <c r="D6" s="37"/>
      <c r="E6" s="37"/>
      <c r="F6" s="37"/>
      <c r="G6" s="37"/>
      <c r="H6" s="37"/>
    </row>
    <row r="7" spans="1:9" x14ac:dyDescent="0.35">
      <c r="B7" s="39"/>
      <c r="C7" s="39"/>
      <c r="D7" s="39"/>
      <c r="E7" s="39"/>
      <c r="F7" s="39"/>
      <c r="G7" s="39"/>
      <c r="H7" s="39"/>
    </row>
    <row r="8" spans="1:9" ht="15.5" x14ac:dyDescent="0.35">
      <c r="B8" s="37" t="s">
        <v>5</v>
      </c>
      <c r="C8" s="37"/>
      <c r="D8" s="37"/>
      <c r="E8" s="37"/>
      <c r="F8" s="37"/>
      <c r="G8" s="37"/>
      <c r="H8" s="37"/>
    </row>
    <row r="9" spans="1:9" x14ac:dyDescent="0.35">
      <c r="B9" s="38"/>
      <c r="C9" s="38"/>
      <c r="D9" s="38"/>
      <c r="E9" s="38"/>
      <c r="F9" s="38"/>
      <c r="G9" s="38"/>
      <c r="H9" s="38"/>
    </row>
    <row r="10" spans="1:9" ht="15.5" x14ac:dyDescent="0.35">
      <c r="B10" s="22" t="s">
        <v>963</v>
      </c>
      <c r="C10" s="22"/>
      <c r="D10" s="22"/>
      <c r="E10" s="22"/>
      <c r="F10" s="22"/>
      <c r="G10" s="22"/>
      <c r="H10" s="22"/>
    </row>
    <row r="11" spans="1:9" ht="15.5" x14ac:dyDescent="0.35">
      <c r="B11" s="22"/>
      <c r="C11" s="22"/>
      <c r="D11" s="22"/>
      <c r="E11" s="22"/>
      <c r="F11" s="22"/>
      <c r="G11" s="22"/>
      <c r="H11" s="22"/>
    </row>
    <row r="12" spans="1:9" x14ac:dyDescent="0.35">
      <c r="B12" s="3" t="s">
        <v>20</v>
      </c>
      <c r="C12" s="4" t="s">
        <v>31</v>
      </c>
      <c r="D12" s="4" t="s">
        <v>21</v>
      </c>
      <c r="E12" s="4" t="s">
        <v>22</v>
      </c>
      <c r="F12" s="4" t="s">
        <v>23</v>
      </c>
      <c r="G12" s="4" t="s">
        <v>24</v>
      </c>
      <c r="H12" s="4" t="s">
        <v>411</v>
      </c>
    </row>
    <row r="13" spans="1:9" x14ac:dyDescent="0.35">
      <c r="A13" t="str">
        <f>C13&amp;I13</f>
        <v>Семенова ПолинаЖ10</v>
      </c>
      <c r="B13" s="4">
        <v>1</v>
      </c>
      <c r="C13" s="4" t="s">
        <v>38</v>
      </c>
      <c r="D13" s="4" t="s">
        <v>39</v>
      </c>
      <c r="E13" s="4">
        <v>2012</v>
      </c>
      <c r="F13" s="5">
        <v>1.0717592592592593E-2</v>
      </c>
      <c r="G13" s="4">
        <v>1</v>
      </c>
      <c r="H13" s="4">
        <v>200</v>
      </c>
      <c r="I13" s="23" t="s">
        <v>963</v>
      </c>
    </row>
    <row r="14" spans="1:9" x14ac:dyDescent="0.35">
      <c r="A14" t="str">
        <f t="shared" ref="A14:A77" si="0">C14&amp;I14</f>
        <v>Гайдукова ЕлизаветаЖ10</v>
      </c>
      <c r="B14" s="4">
        <v>2</v>
      </c>
      <c r="C14" s="4" t="s">
        <v>45</v>
      </c>
      <c r="D14" s="4" t="s">
        <v>46</v>
      </c>
      <c r="E14" s="4">
        <v>2012</v>
      </c>
      <c r="F14" s="5">
        <v>1.1759259259259259E-2</v>
      </c>
      <c r="G14" s="4">
        <v>2</v>
      </c>
      <c r="H14" s="4">
        <v>190.3</v>
      </c>
      <c r="I14" s="23" t="s">
        <v>963</v>
      </c>
    </row>
    <row r="15" spans="1:9" x14ac:dyDescent="0.35">
      <c r="A15" t="str">
        <f t="shared" si="0"/>
        <v>Захарова ДарьяЖ10</v>
      </c>
      <c r="B15" s="4">
        <v>3</v>
      </c>
      <c r="C15" s="4" t="s">
        <v>36</v>
      </c>
      <c r="D15" s="4" t="s">
        <v>37</v>
      </c>
      <c r="E15" s="4">
        <v>2012</v>
      </c>
      <c r="F15" s="5">
        <v>1.34375E-2</v>
      </c>
      <c r="G15" s="4">
        <v>3</v>
      </c>
      <c r="H15" s="4">
        <v>174.7</v>
      </c>
      <c r="I15" s="23" t="s">
        <v>963</v>
      </c>
    </row>
    <row r="16" spans="1:9" x14ac:dyDescent="0.35">
      <c r="A16" t="str">
        <f t="shared" si="0"/>
        <v>Соломатова МарияЖ10</v>
      </c>
      <c r="B16" s="4">
        <v>4</v>
      </c>
      <c r="C16" s="4" t="s">
        <v>412</v>
      </c>
      <c r="D16" s="4" t="s">
        <v>48</v>
      </c>
      <c r="E16" s="4">
        <v>2012</v>
      </c>
      <c r="F16" s="5">
        <v>1.4108796296296295E-2</v>
      </c>
      <c r="G16" s="4">
        <v>4</v>
      </c>
      <c r="H16" s="4">
        <v>168.4</v>
      </c>
      <c r="I16" s="23" t="s">
        <v>963</v>
      </c>
    </row>
    <row r="17" spans="1:9" x14ac:dyDescent="0.35">
      <c r="A17" t="str">
        <f t="shared" si="0"/>
        <v>Арапова НеллиЖ10</v>
      </c>
      <c r="B17" s="4">
        <v>5</v>
      </c>
      <c r="C17" s="4" t="s">
        <v>34</v>
      </c>
      <c r="D17" s="4" t="s">
        <v>35</v>
      </c>
      <c r="E17" s="4">
        <v>2012</v>
      </c>
      <c r="F17" s="5">
        <v>1.4317129629629631E-2</v>
      </c>
      <c r="G17" s="4">
        <v>5</v>
      </c>
      <c r="H17" s="4">
        <v>166.5</v>
      </c>
      <c r="I17" s="23" t="s">
        <v>963</v>
      </c>
    </row>
    <row r="18" spans="1:9" x14ac:dyDescent="0.35">
      <c r="A18" t="str">
        <f t="shared" si="0"/>
        <v>Анциферова ВикторияЖ10</v>
      </c>
      <c r="B18" s="4">
        <v>6</v>
      </c>
      <c r="C18" s="4" t="s">
        <v>413</v>
      </c>
      <c r="D18" s="4" t="s">
        <v>35</v>
      </c>
      <c r="E18" s="4">
        <v>2012</v>
      </c>
      <c r="F18" s="5">
        <v>1.6655092592592593E-2</v>
      </c>
      <c r="G18" s="4">
        <v>6</v>
      </c>
      <c r="H18" s="4">
        <v>144.69999999999999</v>
      </c>
      <c r="I18" s="23" t="s">
        <v>963</v>
      </c>
    </row>
    <row r="19" spans="1:9" x14ac:dyDescent="0.35">
      <c r="A19" t="str">
        <f t="shared" si="0"/>
        <v>Степанова АлександраЖ10</v>
      </c>
      <c r="B19" s="4">
        <v>7</v>
      </c>
      <c r="C19" s="4" t="s">
        <v>414</v>
      </c>
      <c r="D19" s="4" t="s">
        <v>112</v>
      </c>
      <c r="E19" s="4">
        <v>2012</v>
      </c>
      <c r="F19" s="5">
        <v>1.9606481481481482E-2</v>
      </c>
      <c r="G19" s="4">
        <v>7</v>
      </c>
      <c r="H19" s="4">
        <v>117.1</v>
      </c>
      <c r="I19" s="23" t="s">
        <v>963</v>
      </c>
    </row>
    <row r="20" spans="1:9" x14ac:dyDescent="0.35">
      <c r="A20" t="str">
        <f t="shared" si="0"/>
        <v>Собинина ЕлизаветаЖ10</v>
      </c>
      <c r="B20" s="4">
        <v>8</v>
      </c>
      <c r="C20" s="4" t="s">
        <v>32</v>
      </c>
      <c r="D20" s="4" t="s">
        <v>33</v>
      </c>
      <c r="E20" s="4">
        <v>2012</v>
      </c>
      <c r="F20" s="5">
        <v>2.1886574074074072E-2</v>
      </c>
      <c r="G20" s="4">
        <v>8</v>
      </c>
      <c r="H20" s="4">
        <v>95.8</v>
      </c>
      <c r="I20" s="23" t="s">
        <v>963</v>
      </c>
    </row>
    <row r="21" spans="1:9" x14ac:dyDescent="0.35">
      <c r="A21" t="str">
        <f t="shared" si="0"/>
        <v>Дмитриева МиленаЖ10</v>
      </c>
      <c r="B21" s="4">
        <v>9</v>
      </c>
      <c r="C21" s="4" t="s">
        <v>415</v>
      </c>
      <c r="D21" s="4" t="s">
        <v>94</v>
      </c>
      <c r="E21" s="4">
        <v>2013</v>
      </c>
      <c r="F21" s="5">
        <v>2.3287037037037037E-2</v>
      </c>
      <c r="G21" s="4">
        <v>9</v>
      </c>
      <c r="H21" s="4">
        <v>82.8</v>
      </c>
      <c r="I21" s="23" t="s">
        <v>963</v>
      </c>
    </row>
    <row r="22" spans="1:9" x14ac:dyDescent="0.35">
      <c r="A22" t="str">
        <f t="shared" si="0"/>
        <v>Тулинова ДарьяЖ10</v>
      </c>
      <c r="B22" s="4">
        <v>10</v>
      </c>
      <c r="C22" s="4" t="s">
        <v>416</v>
      </c>
      <c r="D22" s="4" t="s">
        <v>94</v>
      </c>
      <c r="E22" s="4">
        <v>2012</v>
      </c>
      <c r="F22" s="5">
        <v>2.3391203703703702E-2</v>
      </c>
      <c r="G22" s="4">
        <v>10</v>
      </c>
      <c r="H22" s="4">
        <v>81.8</v>
      </c>
      <c r="I22" s="23" t="s">
        <v>963</v>
      </c>
    </row>
    <row r="23" spans="1:9" x14ac:dyDescent="0.35">
      <c r="A23" t="str">
        <f t="shared" si="0"/>
        <v>Беликова ЕкатеринаЖ10</v>
      </c>
      <c r="B23" s="4">
        <v>11</v>
      </c>
      <c r="C23" s="4" t="s">
        <v>51</v>
      </c>
      <c r="D23" s="4" t="s">
        <v>44</v>
      </c>
      <c r="E23" s="4">
        <v>2013</v>
      </c>
      <c r="F23" s="5">
        <v>2.6539351851851852E-2</v>
      </c>
      <c r="G23" s="4">
        <v>11</v>
      </c>
      <c r="H23" s="4">
        <v>52.4</v>
      </c>
      <c r="I23" s="23" t="s">
        <v>963</v>
      </c>
    </row>
    <row r="24" spans="1:9" x14ac:dyDescent="0.35">
      <c r="A24" t="str">
        <f t="shared" si="0"/>
        <v>Котова МилаЖ10</v>
      </c>
      <c r="B24" s="4">
        <v>12</v>
      </c>
      <c r="C24" s="4" t="s">
        <v>417</v>
      </c>
      <c r="D24" s="4" t="s">
        <v>48</v>
      </c>
      <c r="E24" s="4">
        <v>2013</v>
      </c>
      <c r="F24" s="5">
        <v>2.8703703703703703E-2</v>
      </c>
      <c r="G24" s="4">
        <v>12</v>
      </c>
      <c r="H24" s="4">
        <v>32.200000000000003</v>
      </c>
      <c r="I24" s="23" t="s">
        <v>963</v>
      </c>
    </row>
    <row r="25" spans="1:9" x14ac:dyDescent="0.35">
      <c r="A25" t="str">
        <f t="shared" si="0"/>
        <v>Азарина ИринаЖ10</v>
      </c>
      <c r="B25" s="4">
        <v>13</v>
      </c>
      <c r="C25" s="4" t="s">
        <v>418</v>
      </c>
      <c r="D25" s="4" t="s">
        <v>83</v>
      </c>
      <c r="E25" s="4">
        <v>2012</v>
      </c>
      <c r="F25" s="5">
        <v>2.884259259259259E-2</v>
      </c>
      <c r="G25" s="4">
        <v>13</v>
      </c>
      <c r="H25" s="4">
        <v>30.9</v>
      </c>
      <c r="I25" s="23" t="s">
        <v>963</v>
      </c>
    </row>
    <row r="26" spans="1:9" x14ac:dyDescent="0.35">
      <c r="A26" t="str">
        <f t="shared" si="0"/>
        <v>Сайгакова ЕкатеринаЖ10</v>
      </c>
      <c r="B26" s="4">
        <v>14</v>
      </c>
      <c r="C26" s="4" t="s">
        <v>50</v>
      </c>
      <c r="D26" s="4" t="s">
        <v>44</v>
      </c>
      <c r="E26" s="4">
        <v>2012</v>
      </c>
      <c r="F26" s="5">
        <v>3.1435185185185184E-2</v>
      </c>
      <c r="G26" s="4">
        <v>14</v>
      </c>
      <c r="H26" s="4">
        <v>6.7</v>
      </c>
      <c r="I26" s="23" t="s">
        <v>963</v>
      </c>
    </row>
    <row r="27" spans="1:9" x14ac:dyDescent="0.35">
      <c r="A27" t="str">
        <f t="shared" si="0"/>
        <v>Чащина СофияЖ10</v>
      </c>
      <c r="B27" s="4">
        <v>15</v>
      </c>
      <c r="C27" s="4" t="s">
        <v>419</v>
      </c>
      <c r="D27" s="4" t="s">
        <v>149</v>
      </c>
      <c r="E27" s="4">
        <v>2012</v>
      </c>
      <c r="F27" s="5">
        <v>4.9814814814814812E-2</v>
      </c>
      <c r="G27" s="4">
        <v>15</v>
      </c>
      <c r="H27" s="4">
        <v>1</v>
      </c>
      <c r="I27" s="23" t="s">
        <v>963</v>
      </c>
    </row>
    <row r="28" spans="1:9" x14ac:dyDescent="0.35">
      <c r="A28" t="str">
        <f t="shared" si="0"/>
        <v>Струкова СофияЖ10</v>
      </c>
      <c r="B28" s="4">
        <v>16</v>
      </c>
      <c r="C28" s="4" t="s">
        <v>420</v>
      </c>
      <c r="D28" s="4" t="s">
        <v>46</v>
      </c>
      <c r="E28" s="4">
        <v>2012</v>
      </c>
      <c r="F28" s="4"/>
      <c r="G28" s="4"/>
      <c r="H28" s="4">
        <v>0.01</v>
      </c>
      <c r="I28" s="23" t="s">
        <v>963</v>
      </c>
    </row>
    <row r="29" spans="1:9" x14ac:dyDescent="0.35">
      <c r="A29" t="str">
        <f t="shared" si="0"/>
        <v>Заенцева ЕвгенияЖ10</v>
      </c>
      <c r="B29" s="4">
        <v>17</v>
      </c>
      <c r="C29" s="4" t="s">
        <v>43</v>
      </c>
      <c r="D29" s="4" t="s">
        <v>44</v>
      </c>
      <c r="E29" s="4">
        <v>2015</v>
      </c>
      <c r="F29" s="4"/>
      <c r="G29" s="4"/>
      <c r="H29" s="4">
        <v>0.01</v>
      </c>
      <c r="I29" s="23" t="s">
        <v>963</v>
      </c>
    </row>
    <row r="30" spans="1:9" x14ac:dyDescent="0.35">
      <c r="A30" t="str">
        <f t="shared" si="0"/>
        <v>Говорова АринаЖ10</v>
      </c>
      <c r="B30" s="4">
        <v>18</v>
      </c>
      <c r="C30" s="4" t="s">
        <v>421</v>
      </c>
      <c r="D30" s="4" t="s">
        <v>37</v>
      </c>
      <c r="E30" s="4">
        <v>2013</v>
      </c>
      <c r="F30" s="4"/>
      <c r="G30" s="4"/>
      <c r="H30" s="4">
        <v>0.01</v>
      </c>
      <c r="I30" s="23" t="s">
        <v>963</v>
      </c>
    </row>
    <row r="31" spans="1:9" x14ac:dyDescent="0.35">
      <c r="A31" t="str">
        <f t="shared" si="0"/>
        <v>Красношеева ВарвараЖ10</v>
      </c>
      <c r="B31" s="4">
        <v>19</v>
      </c>
      <c r="C31" s="4" t="s">
        <v>422</v>
      </c>
      <c r="D31" s="4" t="s">
        <v>44</v>
      </c>
      <c r="E31" s="4">
        <v>2012</v>
      </c>
      <c r="F31" s="4"/>
      <c r="G31" s="4"/>
      <c r="H31" s="4">
        <v>0.01</v>
      </c>
      <c r="I31" s="23" t="s">
        <v>963</v>
      </c>
    </row>
    <row r="32" spans="1:9" x14ac:dyDescent="0.35">
      <c r="A32" t="str">
        <f t="shared" si="0"/>
        <v>Киселева МарияЖ10</v>
      </c>
      <c r="B32" s="4">
        <v>20</v>
      </c>
      <c r="C32" s="4" t="s">
        <v>423</v>
      </c>
      <c r="D32" s="4" t="s">
        <v>42</v>
      </c>
      <c r="E32" s="4">
        <v>2012</v>
      </c>
      <c r="F32" s="4"/>
      <c r="G32" s="4"/>
      <c r="H32" s="4">
        <v>0.01</v>
      </c>
      <c r="I32" s="23" t="s">
        <v>963</v>
      </c>
    </row>
    <row r="33" spans="1:9" ht="15.5" x14ac:dyDescent="0.35">
      <c r="A33" t="str">
        <f t="shared" si="0"/>
        <v/>
      </c>
      <c r="B33" s="22" t="s">
        <v>964</v>
      </c>
      <c r="C33" s="22"/>
      <c r="D33" s="22"/>
      <c r="E33" s="22"/>
      <c r="F33" s="22"/>
      <c r="G33" s="22"/>
      <c r="H33" s="22"/>
    </row>
    <row r="34" spans="1:9" ht="15.5" x14ac:dyDescent="0.35">
      <c r="A34" t="str">
        <f t="shared" si="0"/>
        <v/>
      </c>
      <c r="B34" s="22"/>
      <c r="C34" s="22"/>
      <c r="D34" s="22"/>
      <c r="E34" s="22"/>
      <c r="F34" s="22"/>
      <c r="G34" s="22"/>
      <c r="H34" s="22"/>
    </row>
    <row r="35" spans="1:9" x14ac:dyDescent="0.35">
      <c r="A35" t="str">
        <f t="shared" si="0"/>
        <v>Фамилия, имя</v>
      </c>
      <c r="B35" s="3" t="s">
        <v>20</v>
      </c>
      <c r="C35" s="4" t="s">
        <v>31</v>
      </c>
      <c r="D35" s="4" t="s">
        <v>21</v>
      </c>
      <c r="E35" s="4" t="s">
        <v>22</v>
      </c>
      <c r="F35" s="4" t="s">
        <v>23</v>
      </c>
      <c r="G35" s="4" t="s">
        <v>24</v>
      </c>
      <c r="H35" s="4" t="s">
        <v>25</v>
      </c>
    </row>
    <row r="36" spans="1:9" x14ac:dyDescent="0.35">
      <c r="A36" t="str">
        <f t="shared" si="0"/>
        <v>Уразова ЯрославаЖ12</v>
      </c>
      <c r="B36" s="4">
        <v>1</v>
      </c>
      <c r="C36" s="4" t="s">
        <v>53</v>
      </c>
      <c r="D36" s="4" t="s">
        <v>42</v>
      </c>
      <c r="E36" s="4">
        <v>2010</v>
      </c>
      <c r="F36" s="5">
        <v>5.3356481481481484E-3</v>
      </c>
      <c r="G36" s="4">
        <v>1</v>
      </c>
      <c r="H36" s="4">
        <v>200</v>
      </c>
      <c r="I36" s="23" t="s">
        <v>964</v>
      </c>
    </row>
    <row r="37" spans="1:9" x14ac:dyDescent="0.35">
      <c r="A37" t="str">
        <f t="shared" si="0"/>
        <v>Грабиненко ЕленаЖ12</v>
      </c>
      <c r="B37" s="4">
        <v>2</v>
      </c>
      <c r="C37" s="4" t="s">
        <v>52</v>
      </c>
      <c r="D37" s="4" t="s">
        <v>39</v>
      </c>
      <c r="E37" s="4">
        <v>2010</v>
      </c>
      <c r="F37" s="5">
        <v>6.2037037037037043E-3</v>
      </c>
      <c r="G37" s="4">
        <v>2</v>
      </c>
      <c r="H37" s="4">
        <v>183.8</v>
      </c>
      <c r="I37" s="23" t="s">
        <v>964</v>
      </c>
    </row>
    <row r="38" spans="1:9" x14ac:dyDescent="0.35">
      <c r="A38" t="str">
        <f t="shared" si="0"/>
        <v>Кальницкая АлександраЖ12</v>
      </c>
      <c r="B38" s="4">
        <v>3</v>
      </c>
      <c r="C38" s="4" t="s">
        <v>56</v>
      </c>
      <c r="D38" s="4" t="s">
        <v>33</v>
      </c>
      <c r="E38" s="4">
        <v>2011</v>
      </c>
      <c r="F38" s="5">
        <v>7.0949074074074074E-3</v>
      </c>
      <c r="G38" s="4">
        <v>3</v>
      </c>
      <c r="H38" s="4">
        <v>167.1</v>
      </c>
      <c r="I38" s="23" t="s">
        <v>964</v>
      </c>
    </row>
    <row r="39" spans="1:9" x14ac:dyDescent="0.35">
      <c r="A39" t="str">
        <f t="shared" si="0"/>
        <v>Косыгина ВероникаЖ12</v>
      </c>
      <c r="B39" s="4">
        <v>4</v>
      </c>
      <c r="C39" s="4" t="s">
        <v>65</v>
      </c>
      <c r="D39" s="4" t="s">
        <v>46</v>
      </c>
      <c r="E39" s="4">
        <v>2010</v>
      </c>
      <c r="F39" s="5">
        <v>7.9282407407407409E-3</v>
      </c>
      <c r="G39" s="4">
        <v>4</v>
      </c>
      <c r="H39" s="4">
        <v>151.5</v>
      </c>
      <c r="I39" s="23" t="s">
        <v>964</v>
      </c>
    </row>
    <row r="40" spans="1:9" x14ac:dyDescent="0.35">
      <c r="A40" t="str">
        <f t="shared" si="0"/>
        <v>Часовских КаринаЖ12</v>
      </c>
      <c r="B40" s="4">
        <v>5</v>
      </c>
      <c r="C40" s="4" t="s">
        <v>64</v>
      </c>
      <c r="D40" s="4" t="s">
        <v>42</v>
      </c>
      <c r="E40" s="4">
        <v>2010</v>
      </c>
      <c r="F40" s="5">
        <v>8.0555555555555554E-3</v>
      </c>
      <c r="G40" s="4">
        <v>5</v>
      </c>
      <c r="H40" s="4">
        <v>149.1</v>
      </c>
      <c r="I40" s="23" t="s">
        <v>964</v>
      </c>
    </row>
    <row r="41" spans="1:9" x14ac:dyDescent="0.35">
      <c r="A41" t="str">
        <f t="shared" si="0"/>
        <v>Сигаева АлександраЖ12</v>
      </c>
      <c r="B41" s="4">
        <v>6</v>
      </c>
      <c r="C41" s="4" t="s">
        <v>55</v>
      </c>
      <c r="D41" s="4" t="s">
        <v>48</v>
      </c>
      <c r="E41" s="4">
        <v>2011</v>
      </c>
      <c r="F41" s="5">
        <v>8.5532407407407415E-3</v>
      </c>
      <c r="G41" s="4">
        <v>6</v>
      </c>
      <c r="H41" s="4">
        <v>139.69999999999999</v>
      </c>
      <c r="I41" s="23" t="s">
        <v>964</v>
      </c>
    </row>
    <row r="42" spans="1:9" x14ac:dyDescent="0.35">
      <c r="A42" t="str">
        <f t="shared" si="0"/>
        <v>Синцова СофьяЖ12</v>
      </c>
      <c r="B42" s="4">
        <v>7</v>
      </c>
      <c r="C42" s="4" t="s">
        <v>424</v>
      </c>
      <c r="D42" s="4" t="s">
        <v>94</v>
      </c>
      <c r="E42" s="4">
        <v>2009</v>
      </c>
      <c r="F42" s="5">
        <v>9.386574074074075E-3</v>
      </c>
      <c r="G42" s="4">
        <v>7</v>
      </c>
      <c r="H42" s="4">
        <v>124.1</v>
      </c>
      <c r="I42" s="23" t="s">
        <v>964</v>
      </c>
    </row>
    <row r="43" spans="1:9" x14ac:dyDescent="0.35">
      <c r="A43" t="str">
        <f t="shared" si="0"/>
        <v>Ракович МарианнаЖ12</v>
      </c>
      <c r="B43" s="4">
        <v>8</v>
      </c>
      <c r="C43" s="4" t="s">
        <v>57</v>
      </c>
      <c r="D43" s="4" t="s">
        <v>58</v>
      </c>
      <c r="E43" s="4">
        <v>2011</v>
      </c>
      <c r="F43" s="5">
        <v>1.0266203703703703E-2</v>
      </c>
      <c r="G43" s="4">
        <v>8</v>
      </c>
      <c r="H43" s="4">
        <v>107.6</v>
      </c>
      <c r="I43" s="23" t="s">
        <v>964</v>
      </c>
    </row>
    <row r="44" spans="1:9" x14ac:dyDescent="0.35">
      <c r="A44" t="str">
        <f t="shared" si="0"/>
        <v>Гриднева ЕлизаветаЖ12</v>
      </c>
      <c r="B44" s="4">
        <v>9</v>
      </c>
      <c r="C44" s="4" t="s">
        <v>59</v>
      </c>
      <c r="D44" s="4" t="s">
        <v>46</v>
      </c>
      <c r="E44" s="4">
        <v>2011</v>
      </c>
      <c r="F44" s="5">
        <v>1.0266203703703703E-2</v>
      </c>
      <c r="G44" s="4">
        <f xml:space="preserve"> 8</f>
        <v>8</v>
      </c>
      <c r="H44" s="4">
        <v>107.6</v>
      </c>
      <c r="I44" s="23" t="s">
        <v>964</v>
      </c>
    </row>
    <row r="45" spans="1:9" x14ac:dyDescent="0.35">
      <c r="A45" t="str">
        <f t="shared" si="0"/>
        <v>Станченко АнастасияЖ12</v>
      </c>
      <c r="B45" s="4">
        <v>10</v>
      </c>
      <c r="C45" s="4" t="s">
        <v>66</v>
      </c>
      <c r="D45" s="4" t="s">
        <v>58</v>
      </c>
      <c r="E45" s="4">
        <v>2010</v>
      </c>
      <c r="F45" s="5">
        <v>1.0810185185185185E-2</v>
      </c>
      <c r="G45" s="4">
        <v>10</v>
      </c>
      <c r="H45" s="4">
        <v>97.4</v>
      </c>
      <c r="I45" s="23" t="s">
        <v>964</v>
      </c>
    </row>
    <row r="46" spans="1:9" x14ac:dyDescent="0.35">
      <c r="A46" t="str">
        <f t="shared" si="0"/>
        <v>Шматова ЕлизаветаЖ12</v>
      </c>
      <c r="B46" s="4">
        <v>11</v>
      </c>
      <c r="C46" s="4" t="s">
        <v>84</v>
      </c>
      <c r="D46" s="4" t="s">
        <v>61</v>
      </c>
      <c r="E46" s="4">
        <v>2011</v>
      </c>
      <c r="F46" s="5">
        <v>1.2129629629629629E-2</v>
      </c>
      <c r="G46" s="4">
        <v>11</v>
      </c>
      <c r="H46" s="4">
        <v>72.7</v>
      </c>
      <c r="I46" s="23" t="s">
        <v>964</v>
      </c>
    </row>
    <row r="47" spans="1:9" x14ac:dyDescent="0.35">
      <c r="A47" t="str">
        <f t="shared" si="0"/>
        <v>Коровина КсенияЖ12</v>
      </c>
      <c r="B47" s="4">
        <v>12</v>
      </c>
      <c r="C47" s="4" t="s">
        <v>69</v>
      </c>
      <c r="D47" s="4" t="s">
        <v>37</v>
      </c>
      <c r="E47" s="4">
        <v>2011</v>
      </c>
      <c r="F47" s="5">
        <v>1.2974537037037036E-2</v>
      </c>
      <c r="G47" s="4">
        <v>12</v>
      </c>
      <c r="H47" s="4">
        <v>56.9</v>
      </c>
      <c r="I47" s="23" t="s">
        <v>964</v>
      </c>
    </row>
    <row r="48" spans="1:9" x14ac:dyDescent="0.35">
      <c r="A48" t="str">
        <f t="shared" si="0"/>
        <v>Козлова АлександраЖ12</v>
      </c>
      <c r="B48" s="4">
        <v>13</v>
      </c>
      <c r="C48" s="4" t="s">
        <v>425</v>
      </c>
      <c r="D48" s="4" t="s">
        <v>39</v>
      </c>
      <c r="E48" s="4">
        <v>2010</v>
      </c>
      <c r="F48" s="5">
        <v>1.4016203703703704E-2</v>
      </c>
      <c r="G48" s="4">
        <v>13</v>
      </c>
      <c r="H48" s="4">
        <v>37.4</v>
      </c>
      <c r="I48" s="23" t="s">
        <v>964</v>
      </c>
    </row>
    <row r="49" spans="1:9" x14ac:dyDescent="0.35">
      <c r="A49" t="str">
        <f t="shared" si="0"/>
        <v>Криуля ВалерияЖ12</v>
      </c>
      <c r="B49" s="4">
        <v>14</v>
      </c>
      <c r="C49" s="4" t="s">
        <v>67</v>
      </c>
      <c r="D49" s="4" t="s">
        <v>35</v>
      </c>
      <c r="E49" s="4">
        <v>2011</v>
      </c>
      <c r="F49" s="5">
        <v>1.4293981481481482E-2</v>
      </c>
      <c r="G49" s="4">
        <v>14</v>
      </c>
      <c r="H49" s="4">
        <v>32.200000000000003</v>
      </c>
      <c r="I49" s="23" t="s">
        <v>964</v>
      </c>
    </row>
    <row r="50" spans="1:9" x14ac:dyDescent="0.35">
      <c r="A50" t="str">
        <f t="shared" si="0"/>
        <v>Петроченко ВероникаЖ12</v>
      </c>
      <c r="B50" s="4">
        <v>15</v>
      </c>
      <c r="C50" s="4" t="s">
        <v>115</v>
      </c>
      <c r="D50" s="4" t="s">
        <v>33</v>
      </c>
      <c r="E50" s="4">
        <v>2011</v>
      </c>
      <c r="F50" s="5">
        <v>1.5370370370370369E-2</v>
      </c>
      <c r="G50" s="4">
        <v>15</v>
      </c>
      <c r="H50" s="4">
        <v>12</v>
      </c>
      <c r="I50" s="23" t="s">
        <v>964</v>
      </c>
    </row>
    <row r="51" spans="1:9" x14ac:dyDescent="0.35">
      <c r="A51" t="str">
        <f t="shared" si="0"/>
        <v>Бабак ДианаЖ12</v>
      </c>
      <c r="B51" s="4">
        <v>16</v>
      </c>
      <c r="C51" s="4" t="s">
        <v>426</v>
      </c>
      <c r="D51" s="4" t="s">
        <v>35</v>
      </c>
      <c r="E51" s="4">
        <v>2011</v>
      </c>
      <c r="F51" s="5">
        <v>1.545138888888889E-2</v>
      </c>
      <c r="G51" s="4">
        <v>16</v>
      </c>
      <c r="H51" s="4">
        <v>10.5</v>
      </c>
      <c r="I51" s="23" t="s">
        <v>964</v>
      </c>
    </row>
    <row r="52" spans="1:9" x14ac:dyDescent="0.35">
      <c r="A52" t="str">
        <f t="shared" si="0"/>
        <v>Енина АннаЖ12</v>
      </c>
      <c r="B52" s="4">
        <v>17</v>
      </c>
      <c r="C52" s="4" t="s">
        <v>427</v>
      </c>
      <c r="D52" s="4" t="s">
        <v>94</v>
      </c>
      <c r="E52" s="4">
        <v>2011</v>
      </c>
      <c r="F52" s="5">
        <v>1.6238425925925924E-2</v>
      </c>
      <c r="G52" s="4">
        <v>17</v>
      </c>
      <c r="H52" s="4">
        <v>1</v>
      </c>
      <c r="I52" s="23" t="s">
        <v>964</v>
      </c>
    </row>
    <row r="53" spans="1:9" x14ac:dyDescent="0.35">
      <c r="A53" t="str">
        <f t="shared" si="0"/>
        <v>Столповская КаринаЖ12</v>
      </c>
      <c r="B53" s="4">
        <v>18</v>
      </c>
      <c r="C53" s="4" t="s">
        <v>71</v>
      </c>
      <c r="D53" s="4" t="s">
        <v>33</v>
      </c>
      <c r="E53" s="4">
        <v>2011</v>
      </c>
      <c r="F53" s="5">
        <v>1.6608796296296299E-2</v>
      </c>
      <c r="G53" s="4">
        <v>18</v>
      </c>
      <c r="H53" s="4">
        <v>1</v>
      </c>
      <c r="I53" s="23" t="s">
        <v>964</v>
      </c>
    </row>
    <row r="54" spans="1:9" x14ac:dyDescent="0.35">
      <c r="A54" t="str">
        <f t="shared" si="0"/>
        <v>Деревенских ВасилисаЖ12</v>
      </c>
      <c r="B54" s="4">
        <v>19</v>
      </c>
      <c r="C54" s="4" t="s">
        <v>75</v>
      </c>
      <c r="D54" s="4" t="s">
        <v>58</v>
      </c>
      <c r="E54" s="4">
        <v>2011</v>
      </c>
      <c r="F54" s="5">
        <v>1.6655092592592593E-2</v>
      </c>
      <c r="G54" s="4">
        <v>19</v>
      </c>
      <c r="H54" s="4">
        <v>1</v>
      </c>
      <c r="I54" s="23" t="s">
        <v>964</v>
      </c>
    </row>
    <row r="55" spans="1:9" x14ac:dyDescent="0.35">
      <c r="A55" t="str">
        <f t="shared" si="0"/>
        <v>Логвиненко АринаЖ12</v>
      </c>
      <c r="B55" s="4">
        <v>20</v>
      </c>
      <c r="C55" s="4" t="s">
        <v>77</v>
      </c>
      <c r="D55" s="4" t="s">
        <v>33</v>
      </c>
      <c r="E55" s="4">
        <v>2011</v>
      </c>
      <c r="F55" s="5">
        <v>1.6770833333333332E-2</v>
      </c>
      <c r="G55" s="4">
        <v>20</v>
      </c>
      <c r="H55" s="4">
        <v>1</v>
      </c>
      <c r="I55" s="23" t="s">
        <v>964</v>
      </c>
    </row>
    <row r="56" spans="1:9" x14ac:dyDescent="0.35">
      <c r="A56" t="str">
        <f t="shared" si="0"/>
        <v>Поган ОлесяЖ12</v>
      </c>
      <c r="B56" s="4">
        <v>21</v>
      </c>
      <c r="C56" s="4" t="s">
        <v>428</v>
      </c>
      <c r="D56" s="4" t="s">
        <v>58</v>
      </c>
      <c r="E56" s="4">
        <v>2011</v>
      </c>
      <c r="F56" s="5">
        <v>1.758101851851852E-2</v>
      </c>
      <c r="G56" s="4">
        <v>21</v>
      </c>
      <c r="H56" s="4">
        <v>1</v>
      </c>
      <c r="I56" s="23" t="s">
        <v>964</v>
      </c>
    </row>
    <row r="57" spans="1:9" x14ac:dyDescent="0.35">
      <c r="A57" t="str">
        <f t="shared" si="0"/>
        <v>Пальчикова ДарьяЖ12</v>
      </c>
      <c r="B57" s="4">
        <v>22</v>
      </c>
      <c r="C57" s="4" t="s">
        <v>78</v>
      </c>
      <c r="D57" s="4" t="s">
        <v>58</v>
      </c>
      <c r="E57" s="4">
        <v>2011</v>
      </c>
      <c r="F57" s="5">
        <v>1.9143518518518518E-2</v>
      </c>
      <c r="G57" s="4">
        <v>22</v>
      </c>
      <c r="H57" s="4">
        <v>1</v>
      </c>
      <c r="I57" s="23" t="s">
        <v>964</v>
      </c>
    </row>
    <row r="58" spans="1:9" x14ac:dyDescent="0.35">
      <c r="A58" t="str">
        <f t="shared" si="0"/>
        <v>Кондратенко МарияЖ12</v>
      </c>
      <c r="B58" s="4">
        <v>23</v>
      </c>
      <c r="C58" s="4" t="s">
        <v>63</v>
      </c>
      <c r="D58" s="4" t="s">
        <v>58</v>
      </c>
      <c r="E58" s="4">
        <v>2011</v>
      </c>
      <c r="F58" s="5">
        <v>2.1851851851851848E-2</v>
      </c>
      <c r="G58" s="4">
        <v>23</v>
      </c>
      <c r="H58" s="4">
        <v>1</v>
      </c>
      <c r="I58" s="23" t="s">
        <v>964</v>
      </c>
    </row>
    <row r="59" spans="1:9" x14ac:dyDescent="0.35">
      <c r="A59" t="str">
        <f t="shared" si="0"/>
        <v>Мусияченко ВалерияЖ12</v>
      </c>
      <c r="B59" s="4">
        <v>24</v>
      </c>
      <c r="C59" s="4" t="s">
        <v>86</v>
      </c>
      <c r="D59" s="4" t="s">
        <v>58</v>
      </c>
      <c r="E59" s="4">
        <v>2011</v>
      </c>
      <c r="F59" s="5">
        <v>2.6111111111111113E-2</v>
      </c>
      <c r="G59" s="4">
        <v>24</v>
      </c>
      <c r="H59" s="4">
        <v>1</v>
      </c>
      <c r="I59" s="23" t="s">
        <v>964</v>
      </c>
    </row>
    <row r="60" spans="1:9" x14ac:dyDescent="0.35">
      <c r="A60" t="str">
        <f t="shared" si="0"/>
        <v>Трушина МарияЖ12</v>
      </c>
      <c r="B60" s="4">
        <v>25</v>
      </c>
      <c r="C60" s="4" t="s">
        <v>429</v>
      </c>
      <c r="D60" s="4" t="s">
        <v>42</v>
      </c>
      <c r="E60" s="4">
        <v>2011</v>
      </c>
      <c r="F60" s="5">
        <v>2.9212962962962965E-2</v>
      </c>
      <c r="G60" s="4">
        <v>25</v>
      </c>
      <c r="H60" s="4">
        <v>1</v>
      </c>
      <c r="I60" s="23" t="s">
        <v>964</v>
      </c>
    </row>
    <row r="61" spans="1:9" x14ac:dyDescent="0.35">
      <c r="A61" t="str">
        <f t="shared" si="0"/>
        <v>Голева ДарьяЖ12</v>
      </c>
      <c r="B61" s="4">
        <v>26</v>
      </c>
      <c r="C61" s="4" t="s">
        <v>90</v>
      </c>
      <c r="D61" s="4" t="s">
        <v>44</v>
      </c>
      <c r="E61" s="4">
        <v>2011</v>
      </c>
      <c r="F61" s="5">
        <v>3.0937499999999996E-2</v>
      </c>
      <c r="G61" s="4">
        <v>26</v>
      </c>
      <c r="H61" s="4">
        <v>1</v>
      </c>
      <c r="I61" s="23" t="s">
        <v>964</v>
      </c>
    </row>
    <row r="62" spans="1:9" x14ac:dyDescent="0.35">
      <c r="A62" t="str">
        <f t="shared" si="0"/>
        <v>Королёва СофияЖ12</v>
      </c>
      <c r="B62" s="4">
        <v>27</v>
      </c>
      <c r="C62" s="4" t="s">
        <v>81</v>
      </c>
      <c r="D62" s="4" t="s">
        <v>44</v>
      </c>
      <c r="E62" s="4">
        <v>2010</v>
      </c>
      <c r="F62" s="5">
        <v>3.2002314814814817E-2</v>
      </c>
      <c r="G62" s="4">
        <v>27</v>
      </c>
      <c r="H62" s="4">
        <v>1</v>
      </c>
      <c r="I62" s="23" t="s">
        <v>964</v>
      </c>
    </row>
    <row r="63" spans="1:9" x14ac:dyDescent="0.35">
      <c r="A63" t="str">
        <f t="shared" si="0"/>
        <v>Заенцева НатальяЖ12</v>
      </c>
      <c r="B63" s="4">
        <v>28</v>
      </c>
      <c r="C63" s="4" t="s">
        <v>73</v>
      </c>
      <c r="D63" s="4" t="s">
        <v>44</v>
      </c>
      <c r="E63" s="4">
        <v>2011</v>
      </c>
      <c r="F63" s="5">
        <v>3.2349537037037038E-2</v>
      </c>
      <c r="G63" s="4">
        <v>28</v>
      </c>
      <c r="H63" s="4">
        <v>1</v>
      </c>
      <c r="I63" s="23" t="s">
        <v>964</v>
      </c>
    </row>
    <row r="64" spans="1:9" x14ac:dyDescent="0.35">
      <c r="A64" t="str">
        <f t="shared" si="0"/>
        <v>Вострикова ЕвгенияЖ12</v>
      </c>
      <c r="B64" s="4">
        <v>29</v>
      </c>
      <c r="C64" s="4" t="s">
        <v>430</v>
      </c>
      <c r="D64" s="4" t="s">
        <v>61</v>
      </c>
      <c r="E64" s="4">
        <v>2010</v>
      </c>
      <c r="F64" s="5">
        <v>3.7430555555555557E-2</v>
      </c>
      <c r="G64" s="4">
        <v>29</v>
      </c>
      <c r="H64" s="4">
        <v>1</v>
      </c>
      <c r="I64" s="23" t="s">
        <v>964</v>
      </c>
    </row>
    <row r="65" spans="1:9" x14ac:dyDescent="0.35">
      <c r="A65" t="str">
        <f t="shared" si="0"/>
        <v>Высоцкая АлександраЖ12</v>
      </c>
      <c r="B65" s="4">
        <v>30</v>
      </c>
      <c r="C65" s="4" t="s">
        <v>431</v>
      </c>
      <c r="D65" s="4" t="s">
        <v>58</v>
      </c>
      <c r="E65" s="4">
        <v>2010</v>
      </c>
      <c r="F65" s="5">
        <v>4.0520833333333332E-2</v>
      </c>
      <c r="G65" s="4">
        <v>30</v>
      </c>
      <c r="H65" s="4">
        <v>1</v>
      </c>
      <c r="I65" s="23" t="s">
        <v>964</v>
      </c>
    </row>
    <row r="66" spans="1:9" x14ac:dyDescent="0.35">
      <c r="A66" t="str">
        <f t="shared" si="0"/>
        <v>Сенцова ДарьяЖ12</v>
      </c>
      <c r="B66" s="4">
        <v>31</v>
      </c>
      <c r="C66" s="4" t="s">
        <v>432</v>
      </c>
      <c r="D66" s="4" t="s">
        <v>112</v>
      </c>
      <c r="E66" s="4">
        <v>2011</v>
      </c>
      <c r="F66" s="5">
        <v>4.1666666666666664E-2</v>
      </c>
      <c r="G66" s="4">
        <v>31</v>
      </c>
      <c r="H66" s="4">
        <v>1</v>
      </c>
      <c r="I66" s="23" t="s">
        <v>964</v>
      </c>
    </row>
    <row r="67" spans="1:9" x14ac:dyDescent="0.35">
      <c r="A67" t="str">
        <f t="shared" si="0"/>
        <v>Цыбакова СофьяЖ12</v>
      </c>
      <c r="B67" s="4">
        <v>32</v>
      </c>
      <c r="C67" s="4" t="s">
        <v>72</v>
      </c>
      <c r="D67" s="4" t="s">
        <v>46</v>
      </c>
      <c r="E67" s="4">
        <v>2011</v>
      </c>
      <c r="F67" s="4"/>
      <c r="G67" s="4"/>
      <c r="H67" s="4">
        <v>0.01</v>
      </c>
      <c r="I67" s="23" t="s">
        <v>964</v>
      </c>
    </row>
    <row r="68" spans="1:9" ht="28" x14ac:dyDescent="0.35">
      <c r="A68" t="str">
        <f t="shared" si="0"/>
        <v>Деминтиевская ЕкатеринаЖ12</v>
      </c>
      <c r="B68" s="4">
        <v>33</v>
      </c>
      <c r="C68" s="4" t="s">
        <v>60</v>
      </c>
      <c r="D68" s="4" t="s">
        <v>61</v>
      </c>
      <c r="E68" s="4">
        <v>2010</v>
      </c>
      <c r="F68" s="4"/>
      <c r="G68" s="4"/>
      <c r="H68" s="4">
        <v>0.01</v>
      </c>
      <c r="I68" s="23" t="s">
        <v>964</v>
      </c>
    </row>
    <row r="69" spans="1:9" x14ac:dyDescent="0.35">
      <c r="A69" t="str">
        <f t="shared" si="0"/>
        <v>Токарева КсенияЖ12</v>
      </c>
      <c r="B69" s="4">
        <v>34</v>
      </c>
      <c r="C69" s="4" t="s">
        <v>89</v>
      </c>
      <c r="D69" s="4" t="s">
        <v>58</v>
      </c>
      <c r="E69" s="4">
        <v>2011</v>
      </c>
      <c r="F69" s="4"/>
      <c r="G69" s="4"/>
      <c r="H69" s="4">
        <v>0.01</v>
      </c>
      <c r="I69" s="23" t="s">
        <v>964</v>
      </c>
    </row>
    <row r="70" spans="1:9" x14ac:dyDescent="0.35">
      <c r="A70" t="str">
        <f t="shared" si="0"/>
        <v>Кукуева ЕлизаветаЖ12</v>
      </c>
      <c r="B70" s="4">
        <v>35</v>
      </c>
      <c r="C70" s="4" t="s">
        <v>433</v>
      </c>
      <c r="D70" s="4" t="s">
        <v>44</v>
      </c>
      <c r="E70" s="4">
        <v>2010</v>
      </c>
      <c r="F70" s="4"/>
      <c r="G70" s="4"/>
      <c r="H70" s="4">
        <v>0.01</v>
      </c>
      <c r="I70" s="23" t="s">
        <v>964</v>
      </c>
    </row>
    <row r="71" spans="1:9" x14ac:dyDescent="0.35">
      <c r="A71" t="str">
        <f t="shared" si="0"/>
        <v>Ушакова МарияЖ12</v>
      </c>
      <c r="B71" s="4">
        <v>36</v>
      </c>
      <c r="C71" s="4" t="s">
        <v>62</v>
      </c>
      <c r="D71" s="4" t="s">
        <v>58</v>
      </c>
      <c r="E71" s="4">
        <v>2010</v>
      </c>
      <c r="F71" s="4"/>
      <c r="G71" s="4"/>
      <c r="H71" s="4">
        <v>0.01</v>
      </c>
      <c r="I71" s="23" t="s">
        <v>964</v>
      </c>
    </row>
    <row r="72" spans="1:9" ht="15.5" x14ac:dyDescent="0.35">
      <c r="A72" t="str">
        <f t="shared" si="0"/>
        <v/>
      </c>
      <c r="B72" s="22" t="s">
        <v>965</v>
      </c>
      <c r="C72" s="22"/>
      <c r="D72" s="22"/>
      <c r="E72" s="22"/>
      <c r="F72" s="22"/>
      <c r="G72" s="22"/>
      <c r="H72" s="22"/>
    </row>
    <row r="73" spans="1:9" ht="15.5" x14ac:dyDescent="0.35">
      <c r="A73" t="str">
        <f t="shared" si="0"/>
        <v/>
      </c>
      <c r="B73" s="22"/>
      <c r="C73" s="22"/>
      <c r="D73" s="22"/>
      <c r="E73" s="22"/>
      <c r="F73" s="22"/>
      <c r="G73" s="22"/>
      <c r="H73" s="22"/>
    </row>
    <row r="74" spans="1:9" x14ac:dyDescent="0.35">
      <c r="A74" t="str">
        <f t="shared" si="0"/>
        <v>Фамилия, имя</v>
      </c>
      <c r="B74" s="3" t="s">
        <v>20</v>
      </c>
      <c r="C74" s="4" t="s">
        <v>31</v>
      </c>
      <c r="D74" s="4" t="s">
        <v>21</v>
      </c>
      <c r="E74" s="4" t="s">
        <v>22</v>
      </c>
      <c r="F74" s="4" t="s">
        <v>23</v>
      </c>
      <c r="G74" s="4" t="s">
        <v>24</v>
      </c>
      <c r="H74" s="4" t="s">
        <v>25</v>
      </c>
    </row>
    <row r="75" spans="1:9" x14ac:dyDescent="0.35">
      <c r="A75" t="str">
        <f t="shared" si="0"/>
        <v>Репина МарияЖ14</v>
      </c>
      <c r="B75" s="4">
        <v>1</v>
      </c>
      <c r="C75" s="4" t="s">
        <v>434</v>
      </c>
      <c r="D75" s="4" t="s">
        <v>42</v>
      </c>
      <c r="E75" s="4">
        <v>2008</v>
      </c>
      <c r="F75" s="5">
        <v>6.2731481481481484E-3</v>
      </c>
      <c r="G75" s="4">
        <v>1</v>
      </c>
      <c r="H75" s="4">
        <v>200</v>
      </c>
      <c r="I75" s="23" t="s">
        <v>965</v>
      </c>
    </row>
    <row r="76" spans="1:9" x14ac:dyDescent="0.35">
      <c r="A76" t="str">
        <f t="shared" si="0"/>
        <v>Соболева АнастасияЖ14</v>
      </c>
      <c r="B76" s="4">
        <v>2</v>
      </c>
      <c r="C76" s="4" t="s">
        <v>435</v>
      </c>
      <c r="D76" s="4" t="s">
        <v>42</v>
      </c>
      <c r="E76" s="4">
        <v>2008</v>
      </c>
      <c r="F76" s="5">
        <v>6.4930555555555549E-3</v>
      </c>
      <c r="G76" s="4">
        <v>2</v>
      </c>
      <c r="H76" s="4">
        <v>196.5</v>
      </c>
      <c r="I76" s="23" t="s">
        <v>965</v>
      </c>
    </row>
    <row r="77" spans="1:9" x14ac:dyDescent="0.35">
      <c r="A77" t="str">
        <f t="shared" si="0"/>
        <v>Шишова ДарьяЖ14</v>
      </c>
      <c r="B77" s="4">
        <v>3</v>
      </c>
      <c r="C77" s="4" t="s">
        <v>436</v>
      </c>
      <c r="D77" s="4" t="s">
        <v>94</v>
      </c>
      <c r="E77" s="4">
        <v>2009</v>
      </c>
      <c r="F77" s="5">
        <v>6.5972222222222222E-3</v>
      </c>
      <c r="G77" s="4">
        <v>3</v>
      </c>
      <c r="H77" s="4">
        <v>194.9</v>
      </c>
      <c r="I77" s="23" t="s">
        <v>965</v>
      </c>
    </row>
    <row r="78" spans="1:9" x14ac:dyDescent="0.35">
      <c r="A78" t="str">
        <f t="shared" ref="A78:A141" si="1">C78&amp;I78</f>
        <v>Фоменко АнастасияЖ14</v>
      </c>
      <c r="B78" s="4">
        <v>4</v>
      </c>
      <c r="C78" s="4" t="s">
        <v>437</v>
      </c>
      <c r="D78" s="4" t="s">
        <v>112</v>
      </c>
      <c r="E78" s="4">
        <v>2008</v>
      </c>
      <c r="F78" s="5">
        <v>6.828703703703704E-3</v>
      </c>
      <c r="G78" s="4">
        <v>4</v>
      </c>
      <c r="H78" s="4">
        <v>191.2</v>
      </c>
      <c r="I78" s="23" t="s">
        <v>965</v>
      </c>
    </row>
    <row r="79" spans="1:9" x14ac:dyDescent="0.35">
      <c r="A79" t="str">
        <f t="shared" si="1"/>
        <v>Шкурина МарияЖ14</v>
      </c>
      <c r="B79" s="4">
        <v>5</v>
      </c>
      <c r="C79" s="4" t="s">
        <v>438</v>
      </c>
      <c r="D79" s="4" t="s">
        <v>37</v>
      </c>
      <c r="E79" s="4">
        <v>2009</v>
      </c>
      <c r="F79" s="5">
        <v>7.1874999999999994E-3</v>
      </c>
      <c r="G79" s="4">
        <v>5</v>
      </c>
      <c r="H79" s="4">
        <v>185.5</v>
      </c>
      <c r="I79" s="23" t="s">
        <v>965</v>
      </c>
    </row>
    <row r="80" spans="1:9" x14ac:dyDescent="0.35">
      <c r="A80" t="str">
        <f t="shared" si="1"/>
        <v>Максимова ВикторияЖ14</v>
      </c>
      <c r="B80" s="4">
        <v>6</v>
      </c>
      <c r="C80" s="4" t="s">
        <v>92</v>
      </c>
      <c r="D80" s="4" t="s">
        <v>35</v>
      </c>
      <c r="E80" s="4">
        <v>2008</v>
      </c>
      <c r="F80" s="5">
        <v>7.3726851851851861E-3</v>
      </c>
      <c r="G80" s="4">
        <v>6</v>
      </c>
      <c r="H80" s="4">
        <v>182.5</v>
      </c>
      <c r="I80" s="23" t="s">
        <v>965</v>
      </c>
    </row>
    <row r="81" spans="1:9" x14ac:dyDescent="0.35">
      <c r="A81" t="str">
        <f t="shared" si="1"/>
        <v>Нестерова АлександраЖ14</v>
      </c>
      <c r="B81" s="4">
        <v>7</v>
      </c>
      <c r="C81" s="4" t="s">
        <v>439</v>
      </c>
      <c r="D81" s="4" t="s">
        <v>112</v>
      </c>
      <c r="E81" s="4">
        <v>2008</v>
      </c>
      <c r="F81" s="5">
        <v>7.3842592592592597E-3</v>
      </c>
      <c r="G81" s="4">
        <v>7</v>
      </c>
      <c r="H81" s="4">
        <v>182.3</v>
      </c>
      <c r="I81" s="23" t="s">
        <v>965</v>
      </c>
    </row>
    <row r="82" spans="1:9" x14ac:dyDescent="0.35">
      <c r="A82" t="str">
        <f t="shared" si="1"/>
        <v>Соколова КсенияЖ14</v>
      </c>
      <c r="B82" s="4">
        <v>8</v>
      </c>
      <c r="C82" s="4" t="s">
        <v>440</v>
      </c>
      <c r="D82" s="4" t="s">
        <v>58</v>
      </c>
      <c r="E82" s="4">
        <v>2008</v>
      </c>
      <c r="F82" s="5">
        <v>7.3958333333333341E-3</v>
      </c>
      <c r="G82" s="4">
        <v>8</v>
      </c>
      <c r="H82" s="4">
        <v>182.2</v>
      </c>
      <c r="I82" s="23" t="s">
        <v>965</v>
      </c>
    </row>
    <row r="83" spans="1:9" x14ac:dyDescent="0.35">
      <c r="A83" t="str">
        <f t="shared" si="1"/>
        <v>Иванова ПолинаЖ14</v>
      </c>
      <c r="B83" s="4">
        <v>9</v>
      </c>
      <c r="C83" s="4" t="s">
        <v>108</v>
      </c>
      <c r="D83" s="4" t="s">
        <v>94</v>
      </c>
      <c r="E83" s="4">
        <v>2009</v>
      </c>
      <c r="F83" s="5">
        <v>7.4884259259259262E-3</v>
      </c>
      <c r="G83" s="4">
        <v>9</v>
      </c>
      <c r="H83" s="4">
        <v>180.7</v>
      </c>
      <c r="I83" s="23" t="s">
        <v>965</v>
      </c>
    </row>
    <row r="84" spans="1:9" x14ac:dyDescent="0.35">
      <c r="A84" t="str">
        <f t="shared" si="1"/>
        <v>Гурина МарияЖ14</v>
      </c>
      <c r="B84" s="4">
        <v>10</v>
      </c>
      <c r="C84" s="4" t="s">
        <v>137</v>
      </c>
      <c r="D84" s="4" t="s">
        <v>83</v>
      </c>
      <c r="E84" s="4">
        <v>2009</v>
      </c>
      <c r="F84" s="5">
        <v>8.2407407407407412E-3</v>
      </c>
      <c r="G84" s="4">
        <v>10</v>
      </c>
      <c r="H84" s="4">
        <v>168.7</v>
      </c>
      <c r="I84" s="23" t="s">
        <v>965</v>
      </c>
    </row>
    <row r="85" spans="1:9" x14ac:dyDescent="0.35">
      <c r="A85" t="str">
        <f t="shared" si="1"/>
        <v>Неделина ВарвараЖ14</v>
      </c>
      <c r="B85" s="4">
        <v>11</v>
      </c>
      <c r="C85" s="4" t="s">
        <v>441</v>
      </c>
      <c r="D85" s="4" t="s">
        <v>44</v>
      </c>
      <c r="E85" s="4">
        <v>2009</v>
      </c>
      <c r="F85" s="5">
        <v>8.4259259259259253E-3</v>
      </c>
      <c r="G85" s="4">
        <v>11</v>
      </c>
      <c r="H85" s="4">
        <v>165.7</v>
      </c>
      <c r="I85" s="23" t="s">
        <v>965</v>
      </c>
    </row>
    <row r="86" spans="1:9" x14ac:dyDescent="0.35">
      <c r="A86" t="str">
        <f t="shared" si="1"/>
        <v>Лелякова СоняЖ14</v>
      </c>
      <c r="B86" s="4">
        <v>12</v>
      </c>
      <c r="C86" s="4" t="s">
        <v>102</v>
      </c>
      <c r="D86" s="4" t="s">
        <v>42</v>
      </c>
      <c r="E86" s="4">
        <v>2009</v>
      </c>
      <c r="F86" s="5">
        <v>8.4490740740740741E-3</v>
      </c>
      <c r="G86" s="4">
        <v>12</v>
      </c>
      <c r="H86" s="4">
        <v>165.4</v>
      </c>
      <c r="I86" s="23" t="s">
        <v>965</v>
      </c>
    </row>
    <row r="87" spans="1:9" x14ac:dyDescent="0.35">
      <c r="A87" t="str">
        <f t="shared" si="1"/>
        <v>Бударина АлисаЖ14</v>
      </c>
      <c r="B87" s="4">
        <v>13</v>
      </c>
      <c r="C87" s="4" t="s">
        <v>442</v>
      </c>
      <c r="D87" s="4" t="s">
        <v>94</v>
      </c>
      <c r="E87" s="4">
        <v>2009</v>
      </c>
      <c r="F87" s="5">
        <v>8.6342592592592599E-3</v>
      </c>
      <c r="G87" s="4">
        <v>13</v>
      </c>
      <c r="H87" s="4">
        <v>162.4</v>
      </c>
      <c r="I87" s="23" t="s">
        <v>965</v>
      </c>
    </row>
    <row r="88" spans="1:9" x14ac:dyDescent="0.35">
      <c r="A88" t="str">
        <f t="shared" si="1"/>
        <v>Шишлова АлисаЖ14</v>
      </c>
      <c r="B88" s="4">
        <v>14</v>
      </c>
      <c r="C88" s="4" t="s">
        <v>106</v>
      </c>
      <c r="D88" s="4" t="s">
        <v>42</v>
      </c>
      <c r="E88" s="4">
        <v>2009</v>
      </c>
      <c r="F88" s="5">
        <v>8.8310185185185176E-3</v>
      </c>
      <c r="G88" s="4">
        <v>14</v>
      </c>
      <c r="H88" s="4">
        <v>159.30000000000001</v>
      </c>
      <c r="I88" s="23" t="s">
        <v>965</v>
      </c>
    </row>
    <row r="89" spans="1:9" x14ac:dyDescent="0.35">
      <c r="A89" t="str">
        <f t="shared" si="1"/>
        <v>Померанцева АннаЖ14</v>
      </c>
      <c r="B89" s="4">
        <v>15</v>
      </c>
      <c r="C89" s="4" t="s">
        <v>443</v>
      </c>
      <c r="D89" s="4" t="s">
        <v>42</v>
      </c>
      <c r="E89" s="4">
        <v>2008</v>
      </c>
      <c r="F89" s="5">
        <v>8.8541666666666664E-3</v>
      </c>
      <c r="G89" s="4">
        <v>15</v>
      </c>
      <c r="H89" s="4">
        <v>158.9</v>
      </c>
      <c r="I89" s="23" t="s">
        <v>965</v>
      </c>
    </row>
    <row r="90" spans="1:9" x14ac:dyDescent="0.35">
      <c r="A90" t="str">
        <f t="shared" si="1"/>
        <v>Малай МелисаЖ14</v>
      </c>
      <c r="B90" s="4">
        <v>16</v>
      </c>
      <c r="C90" s="4" t="s">
        <v>110</v>
      </c>
      <c r="D90" s="4" t="s">
        <v>33</v>
      </c>
      <c r="E90" s="4">
        <v>2008</v>
      </c>
      <c r="F90" s="5">
        <v>9.3634259259259261E-3</v>
      </c>
      <c r="G90" s="4">
        <v>16</v>
      </c>
      <c r="H90" s="4">
        <v>150.80000000000001</v>
      </c>
      <c r="I90" s="23" t="s">
        <v>965</v>
      </c>
    </row>
    <row r="91" spans="1:9" x14ac:dyDescent="0.35">
      <c r="A91" t="str">
        <f t="shared" si="1"/>
        <v>Талтынова ВикторияЖ14</v>
      </c>
      <c r="B91" s="4">
        <v>17</v>
      </c>
      <c r="C91" s="4" t="s">
        <v>105</v>
      </c>
      <c r="D91" s="4" t="s">
        <v>58</v>
      </c>
      <c r="E91" s="4">
        <v>2008</v>
      </c>
      <c r="F91" s="5">
        <v>9.4212962962962957E-3</v>
      </c>
      <c r="G91" s="4">
        <v>17</v>
      </c>
      <c r="H91" s="4">
        <v>149.9</v>
      </c>
      <c r="I91" s="23" t="s">
        <v>965</v>
      </c>
    </row>
    <row r="92" spans="1:9" x14ac:dyDescent="0.35">
      <c r="A92" t="str">
        <f t="shared" si="1"/>
        <v>Бейнарович АнгелинаЖ14</v>
      </c>
      <c r="B92" s="4">
        <v>18</v>
      </c>
      <c r="C92" s="4" t="s">
        <v>104</v>
      </c>
      <c r="D92" s="4" t="s">
        <v>39</v>
      </c>
      <c r="E92" s="4">
        <v>2009</v>
      </c>
      <c r="F92" s="5">
        <v>9.8726851851851857E-3</v>
      </c>
      <c r="G92" s="4">
        <v>18</v>
      </c>
      <c r="H92" s="4">
        <v>142.69999999999999</v>
      </c>
      <c r="I92" s="23" t="s">
        <v>965</v>
      </c>
    </row>
    <row r="93" spans="1:9" x14ac:dyDescent="0.35">
      <c r="A93" t="str">
        <f t="shared" si="1"/>
        <v>Ряскина ВикторияЖ14</v>
      </c>
      <c r="B93" s="4">
        <v>19</v>
      </c>
      <c r="C93" s="4" t="s">
        <v>101</v>
      </c>
      <c r="D93" s="4" t="s">
        <v>42</v>
      </c>
      <c r="E93" s="4">
        <v>2009</v>
      </c>
      <c r="F93" s="5">
        <v>9.9189814814814817E-3</v>
      </c>
      <c r="G93" s="4">
        <v>19</v>
      </c>
      <c r="H93" s="4">
        <v>141.9</v>
      </c>
      <c r="I93" s="23" t="s">
        <v>965</v>
      </c>
    </row>
    <row r="94" spans="1:9" x14ac:dyDescent="0.35">
      <c r="A94" t="str">
        <f t="shared" si="1"/>
        <v>Старцева ИринаЖ14</v>
      </c>
      <c r="B94" s="4">
        <v>20</v>
      </c>
      <c r="C94" s="4" t="s">
        <v>114</v>
      </c>
      <c r="D94" s="4" t="s">
        <v>35</v>
      </c>
      <c r="E94" s="4">
        <v>2009</v>
      </c>
      <c r="F94" s="5">
        <v>1.0173611111111111E-2</v>
      </c>
      <c r="G94" s="4">
        <v>20</v>
      </c>
      <c r="H94" s="4">
        <v>137.9</v>
      </c>
      <c r="I94" s="23" t="s">
        <v>965</v>
      </c>
    </row>
    <row r="95" spans="1:9" x14ac:dyDescent="0.35">
      <c r="A95" t="str">
        <f t="shared" si="1"/>
        <v>Никулина ДарьяЖ14</v>
      </c>
      <c r="B95" s="4">
        <v>21</v>
      </c>
      <c r="C95" s="4" t="s">
        <v>444</v>
      </c>
      <c r="D95" s="4" t="s">
        <v>98</v>
      </c>
      <c r="E95" s="4">
        <v>2009</v>
      </c>
      <c r="F95" s="5">
        <v>1.0636574074074074E-2</v>
      </c>
      <c r="G95" s="4">
        <v>21</v>
      </c>
      <c r="H95" s="4">
        <v>130.5</v>
      </c>
      <c r="I95" s="23" t="s">
        <v>965</v>
      </c>
    </row>
    <row r="96" spans="1:9" x14ac:dyDescent="0.35">
      <c r="A96" t="str">
        <f t="shared" si="1"/>
        <v>Мелихова МарияЖ14</v>
      </c>
      <c r="B96" s="4">
        <v>22</v>
      </c>
      <c r="C96" s="4" t="s">
        <v>113</v>
      </c>
      <c r="D96" s="4" t="s">
        <v>61</v>
      </c>
      <c r="E96" s="4">
        <v>2008</v>
      </c>
      <c r="F96" s="5">
        <v>1.1967592592592592E-2</v>
      </c>
      <c r="G96" s="4">
        <v>22</v>
      </c>
      <c r="H96" s="4">
        <v>109.3</v>
      </c>
      <c r="I96" s="23" t="s">
        <v>965</v>
      </c>
    </row>
    <row r="97" spans="1:9" x14ac:dyDescent="0.35">
      <c r="A97" t="str">
        <f t="shared" si="1"/>
        <v>Божко АлинаЖ14</v>
      </c>
      <c r="B97" s="4">
        <v>23</v>
      </c>
      <c r="C97" s="4" t="s">
        <v>99</v>
      </c>
      <c r="D97" s="4" t="s">
        <v>35</v>
      </c>
      <c r="E97" s="4">
        <v>2009</v>
      </c>
      <c r="F97" s="5">
        <v>1.2002314814814815E-2</v>
      </c>
      <c r="G97" s="4">
        <v>23</v>
      </c>
      <c r="H97" s="4">
        <v>108.7</v>
      </c>
      <c r="I97" s="23" t="s">
        <v>965</v>
      </c>
    </row>
    <row r="98" spans="1:9" x14ac:dyDescent="0.35">
      <c r="A98" t="str">
        <f t="shared" si="1"/>
        <v>Кузовкина ДарьяЖ14</v>
      </c>
      <c r="B98" s="4">
        <v>24</v>
      </c>
      <c r="C98" s="4" t="s">
        <v>93</v>
      </c>
      <c r="D98" s="4" t="s">
        <v>94</v>
      </c>
      <c r="E98" s="4">
        <v>2009</v>
      </c>
      <c r="F98" s="5">
        <v>1.2395833333333335E-2</v>
      </c>
      <c r="G98" s="4">
        <v>24</v>
      </c>
      <c r="H98" s="4">
        <v>102.4</v>
      </c>
      <c r="I98" s="23" t="s">
        <v>965</v>
      </c>
    </row>
    <row r="99" spans="1:9" x14ac:dyDescent="0.35">
      <c r="A99" t="str">
        <f t="shared" si="1"/>
        <v>Бердникова АринаЖ14</v>
      </c>
      <c r="B99" s="4">
        <v>25</v>
      </c>
      <c r="C99" s="4" t="s">
        <v>445</v>
      </c>
      <c r="D99" s="4" t="s">
        <v>112</v>
      </c>
      <c r="E99" s="4">
        <v>2008</v>
      </c>
      <c r="F99" s="5">
        <v>1.2673611111111109E-2</v>
      </c>
      <c r="G99" s="4">
        <v>25</v>
      </c>
      <c r="H99" s="4">
        <v>98</v>
      </c>
      <c r="I99" s="23" t="s">
        <v>965</v>
      </c>
    </row>
    <row r="100" spans="1:9" x14ac:dyDescent="0.35">
      <c r="A100" t="str">
        <f t="shared" si="1"/>
        <v>Понамаренко АннаЖ14</v>
      </c>
      <c r="B100" s="4">
        <v>26</v>
      </c>
      <c r="C100" s="4" t="s">
        <v>95</v>
      </c>
      <c r="D100" s="4" t="s">
        <v>46</v>
      </c>
      <c r="E100" s="4">
        <v>2008</v>
      </c>
      <c r="F100" s="5">
        <v>1.3391203703703704E-2</v>
      </c>
      <c r="G100" s="4">
        <v>26</v>
      </c>
      <c r="H100" s="4">
        <v>86.6</v>
      </c>
      <c r="I100" s="23" t="s">
        <v>965</v>
      </c>
    </row>
    <row r="101" spans="1:9" x14ac:dyDescent="0.35">
      <c r="A101" t="str">
        <f t="shared" si="1"/>
        <v>Громашева ДарьяЖ14</v>
      </c>
      <c r="B101" s="4">
        <v>27</v>
      </c>
      <c r="C101" s="4" t="s">
        <v>100</v>
      </c>
      <c r="D101" s="4" t="s">
        <v>48</v>
      </c>
      <c r="E101" s="4">
        <v>2009</v>
      </c>
      <c r="F101" s="5">
        <v>1.4108796296296295E-2</v>
      </c>
      <c r="G101" s="4">
        <v>27</v>
      </c>
      <c r="H101" s="4">
        <v>75.099999999999994</v>
      </c>
      <c r="I101" s="23" t="s">
        <v>965</v>
      </c>
    </row>
    <row r="102" spans="1:9" x14ac:dyDescent="0.35">
      <c r="A102" t="str">
        <f t="shared" si="1"/>
        <v>Гречиха КсенияЖ14</v>
      </c>
      <c r="B102" s="4">
        <v>28</v>
      </c>
      <c r="C102" s="4" t="s">
        <v>446</v>
      </c>
      <c r="D102" s="4" t="s">
        <v>211</v>
      </c>
      <c r="E102" s="4">
        <v>2009</v>
      </c>
      <c r="F102" s="5">
        <v>1.7326388888888888E-2</v>
      </c>
      <c r="G102" s="4">
        <v>28</v>
      </c>
      <c r="H102" s="4">
        <v>23.9</v>
      </c>
      <c r="I102" s="23" t="s">
        <v>965</v>
      </c>
    </row>
    <row r="103" spans="1:9" x14ac:dyDescent="0.35">
      <c r="A103" t="str">
        <f t="shared" si="1"/>
        <v>Бирюк МарияЖ14</v>
      </c>
      <c r="B103" s="4">
        <v>29</v>
      </c>
      <c r="C103" s="4" t="s">
        <v>96</v>
      </c>
      <c r="D103" s="4" t="s">
        <v>39</v>
      </c>
      <c r="E103" s="4">
        <v>2008</v>
      </c>
      <c r="F103" s="5">
        <v>1.7893518518518517E-2</v>
      </c>
      <c r="G103" s="4">
        <v>29</v>
      </c>
      <c r="H103" s="4">
        <v>14.8</v>
      </c>
      <c r="I103" s="23" t="s">
        <v>965</v>
      </c>
    </row>
    <row r="104" spans="1:9" x14ac:dyDescent="0.35">
      <c r="A104" t="str">
        <f t="shared" si="1"/>
        <v>Яблоновская ЕвгенияЖ14</v>
      </c>
      <c r="B104" s="4">
        <v>30</v>
      </c>
      <c r="C104" s="4" t="s">
        <v>447</v>
      </c>
      <c r="D104" s="4" t="s">
        <v>39</v>
      </c>
      <c r="E104" s="4">
        <v>2009</v>
      </c>
      <c r="F104" s="5">
        <v>1.8657407407407407E-2</v>
      </c>
      <c r="G104" s="4">
        <v>30</v>
      </c>
      <c r="H104" s="4">
        <v>2.6</v>
      </c>
      <c r="I104" s="23" t="s">
        <v>965</v>
      </c>
    </row>
    <row r="105" spans="1:9" x14ac:dyDescent="0.35">
      <c r="A105" t="str">
        <f t="shared" si="1"/>
        <v>Харичкова КсенияЖ14</v>
      </c>
      <c r="B105" s="4">
        <v>31</v>
      </c>
      <c r="C105" s="4" t="s">
        <v>448</v>
      </c>
      <c r="D105" s="4" t="s">
        <v>39</v>
      </c>
      <c r="E105" s="4">
        <v>2009</v>
      </c>
      <c r="F105" s="5">
        <v>1.923611111111111E-2</v>
      </c>
      <c r="G105" s="4">
        <v>31</v>
      </c>
      <c r="H105" s="4">
        <v>1</v>
      </c>
      <c r="I105" s="23" t="s">
        <v>965</v>
      </c>
    </row>
    <row r="106" spans="1:9" x14ac:dyDescent="0.35">
      <c r="A106" t="str">
        <f t="shared" si="1"/>
        <v>Наумова СофияЖ14</v>
      </c>
      <c r="B106" s="4">
        <v>32</v>
      </c>
      <c r="C106" s="4" t="s">
        <v>120</v>
      </c>
      <c r="D106" s="4" t="s">
        <v>61</v>
      </c>
      <c r="E106" s="4">
        <v>2009</v>
      </c>
      <c r="F106" s="5">
        <v>2.0034722222222221E-2</v>
      </c>
      <c r="G106" s="4">
        <v>32</v>
      </c>
      <c r="H106" s="4">
        <v>1</v>
      </c>
      <c r="I106" s="23" t="s">
        <v>965</v>
      </c>
    </row>
    <row r="107" spans="1:9" x14ac:dyDescent="0.35">
      <c r="A107" t="str">
        <f t="shared" si="1"/>
        <v>Фролова ДарьяЖ14</v>
      </c>
      <c r="B107" s="4">
        <v>33</v>
      </c>
      <c r="C107" s="4" t="s">
        <v>449</v>
      </c>
      <c r="D107" s="4" t="s">
        <v>112</v>
      </c>
      <c r="E107" s="4">
        <v>2008</v>
      </c>
      <c r="F107" s="5">
        <v>2.0312500000000001E-2</v>
      </c>
      <c r="G107" s="4">
        <v>33</v>
      </c>
      <c r="H107" s="4">
        <v>1</v>
      </c>
      <c r="I107" s="23" t="s">
        <v>965</v>
      </c>
    </row>
    <row r="108" spans="1:9" x14ac:dyDescent="0.35">
      <c r="A108" t="str">
        <f t="shared" si="1"/>
        <v>Топорова АлисаЖ14</v>
      </c>
      <c r="B108" s="4">
        <v>34</v>
      </c>
      <c r="C108" s="4" t="s">
        <v>109</v>
      </c>
      <c r="D108" s="4" t="s">
        <v>61</v>
      </c>
      <c r="E108" s="4">
        <v>2008</v>
      </c>
      <c r="F108" s="5">
        <v>2.3796296296296298E-2</v>
      </c>
      <c r="G108" s="4">
        <v>34</v>
      </c>
      <c r="H108" s="4">
        <v>1</v>
      </c>
      <c r="I108" s="23" t="s">
        <v>965</v>
      </c>
    </row>
    <row r="109" spans="1:9" x14ac:dyDescent="0.35">
      <c r="A109" t="str">
        <f t="shared" si="1"/>
        <v>Бердникова ЕваЖ14</v>
      </c>
      <c r="B109" s="4">
        <v>35</v>
      </c>
      <c r="C109" s="4" t="s">
        <v>450</v>
      </c>
      <c r="D109" s="4" t="s">
        <v>112</v>
      </c>
      <c r="E109" s="4">
        <v>2008</v>
      </c>
      <c r="F109" s="5">
        <v>2.494212962962963E-2</v>
      </c>
      <c r="G109" s="4">
        <v>35</v>
      </c>
      <c r="H109" s="4">
        <v>1</v>
      </c>
      <c r="I109" s="23" t="s">
        <v>965</v>
      </c>
    </row>
    <row r="110" spans="1:9" x14ac:dyDescent="0.35">
      <c r="A110" t="str">
        <f t="shared" si="1"/>
        <v>Чиркова АннаЖ14</v>
      </c>
      <c r="B110" s="4">
        <v>36</v>
      </c>
      <c r="C110" s="4" t="s">
        <v>116</v>
      </c>
      <c r="D110" s="4" t="s">
        <v>61</v>
      </c>
      <c r="E110" s="4">
        <v>2008</v>
      </c>
      <c r="F110" s="5">
        <v>2.5555555555555554E-2</v>
      </c>
      <c r="G110" s="4">
        <v>36</v>
      </c>
      <c r="H110" s="4">
        <v>1</v>
      </c>
      <c r="I110" s="23" t="s">
        <v>965</v>
      </c>
    </row>
    <row r="111" spans="1:9" x14ac:dyDescent="0.35">
      <c r="A111" t="str">
        <f t="shared" si="1"/>
        <v>Мягкова АнастасияЖ14</v>
      </c>
      <c r="B111" s="4">
        <v>37</v>
      </c>
      <c r="C111" s="4" t="s">
        <v>451</v>
      </c>
      <c r="D111" s="4" t="s">
        <v>46</v>
      </c>
      <c r="E111" s="4">
        <v>2008</v>
      </c>
      <c r="F111" s="5">
        <v>2.6898148148148147E-2</v>
      </c>
      <c r="G111" s="4">
        <v>37</v>
      </c>
      <c r="H111" s="4">
        <v>1</v>
      </c>
      <c r="I111" s="23" t="s">
        <v>965</v>
      </c>
    </row>
    <row r="112" spans="1:9" x14ac:dyDescent="0.35">
      <c r="A112" t="str">
        <f t="shared" si="1"/>
        <v>Языкова ЭллинаЖ14</v>
      </c>
      <c r="B112" s="4">
        <v>38</v>
      </c>
      <c r="C112" s="4" t="s">
        <v>124</v>
      </c>
      <c r="D112" s="4" t="s">
        <v>37</v>
      </c>
      <c r="E112" s="4">
        <v>2009</v>
      </c>
      <c r="F112" s="5">
        <v>2.7256944444444445E-2</v>
      </c>
      <c r="G112" s="4">
        <v>38</v>
      </c>
      <c r="H112" s="4">
        <v>1</v>
      </c>
      <c r="I112" s="23" t="s">
        <v>965</v>
      </c>
    </row>
    <row r="113" spans="1:9" x14ac:dyDescent="0.35">
      <c r="A113" t="str">
        <f t="shared" si="1"/>
        <v>Белькова ДарьяЖ14</v>
      </c>
      <c r="B113" s="4">
        <v>39</v>
      </c>
      <c r="C113" s="4" t="s">
        <v>103</v>
      </c>
      <c r="D113" s="4" t="s">
        <v>37</v>
      </c>
      <c r="E113" s="4">
        <v>2008</v>
      </c>
      <c r="F113" s="5">
        <v>3.0000000000000002E-2</v>
      </c>
      <c r="G113" s="4">
        <v>39</v>
      </c>
      <c r="H113" s="4">
        <v>1</v>
      </c>
      <c r="I113" s="23" t="s">
        <v>965</v>
      </c>
    </row>
    <row r="114" spans="1:9" x14ac:dyDescent="0.35">
      <c r="A114" t="str">
        <f t="shared" si="1"/>
        <v>Якименко ВикторияЖ14</v>
      </c>
      <c r="B114" s="4">
        <v>40</v>
      </c>
      <c r="C114" s="4" t="s">
        <v>122</v>
      </c>
      <c r="D114" s="4" t="s">
        <v>112</v>
      </c>
      <c r="E114" s="4">
        <v>2009</v>
      </c>
      <c r="F114" s="5">
        <v>3.2141203703703707E-2</v>
      </c>
      <c r="G114" s="4">
        <v>40</v>
      </c>
      <c r="H114" s="4">
        <v>1</v>
      </c>
      <c r="I114" s="23" t="s">
        <v>965</v>
      </c>
    </row>
    <row r="115" spans="1:9" x14ac:dyDescent="0.35">
      <c r="A115" t="str">
        <f t="shared" si="1"/>
        <v>Корсакова АнастасияЖ14</v>
      </c>
      <c r="B115" s="4">
        <v>41</v>
      </c>
      <c r="C115" s="4" t="s">
        <v>107</v>
      </c>
      <c r="D115" s="4" t="s">
        <v>37</v>
      </c>
      <c r="E115" s="4">
        <v>2009</v>
      </c>
      <c r="F115" s="5">
        <v>3.2800925925925928E-2</v>
      </c>
      <c r="G115" s="4">
        <v>41</v>
      </c>
      <c r="H115" s="4">
        <v>1</v>
      </c>
      <c r="I115" s="23" t="s">
        <v>965</v>
      </c>
    </row>
    <row r="116" spans="1:9" x14ac:dyDescent="0.35">
      <c r="A116" t="str">
        <f t="shared" si="1"/>
        <v>Баженова МаргаритаЖ14</v>
      </c>
      <c r="B116" s="4">
        <v>42</v>
      </c>
      <c r="C116" s="4" t="s">
        <v>111</v>
      </c>
      <c r="D116" s="4" t="s">
        <v>112</v>
      </c>
      <c r="E116" s="4">
        <v>2009</v>
      </c>
      <c r="F116" s="5">
        <v>3.4004629629629628E-2</v>
      </c>
      <c r="G116" s="4">
        <v>42</v>
      </c>
      <c r="H116" s="4">
        <v>1</v>
      </c>
      <c r="I116" s="23" t="s">
        <v>965</v>
      </c>
    </row>
    <row r="117" spans="1:9" x14ac:dyDescent="0.35">
      <c r="A117" t="str">
        <f t="shared" si="1"/>
        <v>Воробьева МарияЖ14</v>
      </c>
      <c r="B117" s="4">
        <v>43</v>
      </c>
      <c r="C117" s="4" t="s">
        <v>452</v>
      </c>
      <c r="D117" s="4" t="s">
        <v>211</v>
      </c>
      <c r="E117" s="4">
        <v>2008</v>
      </c>
      <c r="F117" s="5">
        <v>3.4745370370370371E-2</v>
      </c>
      <c r="G117" s="4">
        <v>43</v>
      </c>
      <c r="H117" s="4">
        <v>1</v>
      </c>
      <c r="I117" s="23" t="s">
        <v>965</v>
      </c>
    </row>
    <row r="118" spans="1:9" x14ac:dyDescent="0.35">
      <c r="A118" t="str">
        <f t="shared" si="1"/>
        <v>Карташова АринаЖ14</v>
      </c>
      <c r="B118" s="4">
        <v>44</v>
      </c>
      <c r="C118" s="4" t="s">
        <v>453</v>
      </c>
      <c r="D118" s="4" t="s">
        <v>143</v>
      </c>
      <c r="E118" s="4">
        <v>2010</v>
      </c>
      <c r="F118" s="5">
        <v>6.2557870370370375E-2</v>
      </c>
      <c r="G118" s="4">
        <v>44</v>
      </c>
      <c r="H118" s="4">
        <v>1</v>
      </c>
      <c r="I118" s="23" t="s">
        <v>965</v>
      </c>
    </row>
    <row r="119" spans="1:9" x14ac:dyDescent="0.35">
      <c r="A119" t="str">
        <f t="shared" si="1"/>
        <v>Непряхина ПолинаЖ14</v>
      </c>
      <c r="B119" s="4">
        <v>45</v>
      </c>
      <c r="C119" s="4" t="s">
        <v>123</v>
      </c>
      <c r="D119" s="4" t="s">
        <v>112</v>
      </c>
      <c r="E119" s="4">
        <v>2009</v>
      </c>
      <c r="F119" s="4"/>
      <c r="G119" s="4"/>
      <c r="H119" s="4">
        <v>0.01</v>
      </c>
      <c r="I119" s="23" t="s">
        <v>965</v>
      </c>
    </row>
    <row r="120" spans="1:9" x14ac:dyDescent="0.35">
      <c r="A120" t="str">
        <f t="shared" si="1"/>
        <v>Перцева ОлесяЖ14</v>
      </c>
      <c r="B120" s="4">
        <v>46</v>
      </c>
      <c r="C120" s="4" t="s">
        <v>454</v>
      </c>
      <c r="D120" s="4" t="s">
        <v>143</v>
      </c>
      <c r="E120" s="4">
        <v>2008</v>
      </c>
      <c r="F120" s="4"/>
      <c r="G120" s="4"/>
      <c r="H120" s="4">
        <v>0.01</v>
      </c>
      <c r="I120" s="23" t="s">
        <v>965</v>
      </c>
    </row>
    <row r="121" spans="1:9" x14ac:dyDescent="0.35">
      <c r="A121" t="str">
        <f t="shared" si="1"/>
        <v>Савельева АринаЖ14</v>
      </c>
      <c r="B121" s="4">
        <v>47</v>
      </c>
      <c r="C121" s="4" t="s">
        <v>125</v>
      </c>
      <c r="D121" s="4" t="s">
        <v>48</v>
      </c>
      <c r="E121" s="4">
        <v>2008</v>
      </c>
      <c r="F121" s="4"/>
      <c r="G121" s="4"/>
      <c r="H121" s="4">
        <v>0.01</v>
      </c>
      <c r="I121" s="23" t="s">
        <v>965</v>
      </c>
    </row>
    <row r="122" spans="1:9" x14ac:dyDescent="0.35">
      <c r="A122" t="str">
        <f t="shared" si="1"/>
        <v>Комарова ВикторияЖ14</v>
      </c>
      <c r="B122" s="4">
        <v>48</v>
      </c>
      <c r="C122" s="4" t="s">
        <v>118</v>
      </c>
      <c r="D122" s="4" t="s">
        <v>37</v>
      </c>
      <c r="E122" s="4">
        <v>2009</v>
      </c>
      <c r="F122" s="4"/>
      <c r="G122" s="4"/>
      <c r="H122" s="4">
        <v>0.01</v>
      </c>
      <c r="I122" s="23" t="s">
        <v>965</v>
      </c>
    </row>
    <row r="123" spans="1:9" ht="15.5" x14ac:dyDescent="0.35">
      <c r="A123" t="str">
        <f t="shared" si="1"/>
        <v/>
      </c>
      <c r="B123" s="22" t="s">
        <v>966</v>
      </c>
      <c r="C123" s="22"/>
      <c r="D123" s="22"/>
      <c r="E123" s="22"/>
      <c r="F123" s="22"/>
      <c r="G123" s="22"/>
      <c r="H123" s="22"/>
    </row>
    <row r="124" spans="1:9" ht="15.5" x14ac:dyDescent="0.35">
      <c r="A124" t="str">
        <f t="shared" si="1"/>
        <v/>
      </c>
      <c r="B124" s="22"/>
      <c r="C124" s="22"/>
      <c r="D124" s="22"/>
      <c r="E124" s="22"/>
      <c r="F124" s="22"/>
      <c r="G124" s="22"/>
      <c r="H124" s="22"/>
    </row>
    <row r="125" spans="1:9" x14ac:dyDescent="0.35">
      <c r="A125" t="str">
        <f t="shared" si="1"/>
        <v>Фамилия, имя</v>
      </c>
      <c r="B125" s="3" t="s">
        <v>20</v>
      </c>
      <c r="C125" s="4" t="s">
        <v>31</v>
      </c>
      <c r="D125" s="4" t="s">
        <v>21</v>
      </c>
      <c r="E125" s="4" t="s">
        <v>22</v>
      </c>
      <c r="F125" s="4" t="s">
        <v>23</v>
      </c>
      <c r="G125" s="4" t="s">
        <v>24</v>
      </c>
      <c r="H125" s="4" t="s">
        <v>25</v>
      </c>
    </row>
    <row r="126" spans="1:9" x14ac:dyDescent="0.35">
      <c r="A126" t="str">
        <f t="shared" si="1"/>
        <v>Степанова АлисаЖ16</v>
      </c>
      <c r="B126" s="4">
        <v>1</v>
      </c>
      <c r="C126" s="4" t="s">
        <v>455</v>
      </c>
      <c r="D126" s="4" t="s">
        <v>37</v>
      </c>
      <c r="E126" s="4">
        <v>2006</v>
      </c>
      <c r="F126" s="5">
        <v>8.0902777777777778E-3</v>
      </c>
      <c r="G126" s="4">
        <v>1</v>
      </c>
      <c r="H126" s="4">
        <v>200</v>
      </c>
      <c r="I126" s="23" t="s">
        <v>966</v>
      </c>
    </row>
    <row r="127" spans="1:9" x14ac:dyDescent="0.35">
      <c r="A127" t="str">
        <f t="shared" si="1"/>
        <v>Калантарова АлинаЖ16</v>
      </c>
      <c r="B127" s="4">
        <v>2</v>
      </c>
      <c r="C127" s="4" t="s">
        <v>127</v>
      </c>
      <c r="D127" s="4" t="s">
        <v>58</v>
      </c>
      <c r="E127" s="4">
        <v>2007</v>
      </c>
      <c r="F127" s="5">
        <v>8.1018518518518514E-3</v>
      </c>
      <c r="G127" s="4">
        <v>2</v>
      </c>
      <c r="H127" s="4">
        <v>199.9</v>
      </c>
      <c r="I127" s="23" t="s">
        <v>966</v>
      </c>
    </row>
    <row r="128" spans="1:9" x14ac:dyDescent="0.35">
      <c r="A128" t="str">
        <f t="shared" si="1"/>
        <v>Лаврова ВероникаЖ16</v>
      </c>
      <c r="B128" s="4">
        <v>3</v>
      </c>
      <c r="C128" s="4" t="s">
        <v>154</v>
      </c>
      <c r="D128" s="4" t="s">
        <v>98</v>
      </c>
      <c r="E128" s="4">
        <v>2007</v>
      </c>
      <c r="F128" s="5">
        <v>8.1249999999999985E-3</v>
      </c>
      <c r="G128" s="4">
        <v>3</v>
      </c>
      <c r="H128" s="4">
        <v>199.6</v>
      </c>
      <c r="I128" s="23" t="s">
        <v>966</v>
      </c>
    </row>
    <row r="129" spans="1:9" x14ac:dyDescent="0.35">
      <c r="A129" t="str">
        <f t="shared" si="1"/>
        <v>Иванова ЮлияЖ16</v>
      </c>
      <c r="B129" s="4">
        <v>4</v>
      </c>
      <c r="C129" s="4" t="s">
        <v>456</v>
      </c>
      <c r="D129" s="4" t="s">
        <v>35</v>
      </c>
      <c r="E129" s="4">
        <v>2006</v>
      </c>
      <c r="F129" s="5">
        <v>8.2638888888888883E-3</v>
      </c>
      <c r="G129" s="4">
        <v>4</v>
      </c>
      <c r="H129" s="4">
        <v>197.9</v>
      </c>
      <c r="I129" s="23" t="s">
        <v>966</v>
      </c>
    </row>
    <row r="130" spans="1:9" x14ac:dyDescent="0.35">
      <c r="A130" t="str">
        <f t="shared" si="1"/>
        <v>Кудинова ДарьяЖ16</v>
      </c>
      <c r="B130" s="4">
        <v>5</v>
      </c>
      <c r="C130" s="4" t="s">
        <v>457</v>
      </c>
      <c r="D130" s="4" t="s">
        <v>42</v>
      </c>
      <c r="E130" s="4">
        <v>2007</v>
      </c>
      <c r="F130" s="5">
        <v>8.6226851851851846E-3</v>
      </c>
      <c r="G130" s="4">
        <v>5</v>
      </c>
      <c r="H130" s="4">
        <v>193.5</v>
      </c>
      <c r="I130" s="23" t="s">
        <v>966</v>
      </c>
    </row>
    <row r="131" spans="1:9" x14ac:dyDescent="0.35">
      <c r="A131" t="str">
        <f t="shared" si="1"/>
        <v>Вильденберг ВалерияЖ16</v>
      </c>
      <c r="B131" s="4">
        <v>6</v>
      </c>
      <c r="C131" s="4" t="s">
        <v>458</v>
      </c>
      <c r="D131" s="4" t="s">
        <v>94</v>
      </c>
      <c r="E131" s="4">
        <v>2007</v>
      </c>
      <c r="F131" s="5">
        <v>8.7615740740740744E-3</v>
      </c>
      <c r="G131" s="4">
        <v>6</v>
      </c>
      <c r="H131" s="4">
        <v>191.8</v>
      </c>
      <c r="I131" s="23" t="s">
        <v>966</v>
      </c>
    </row>
    <row r="132" spans="1:9" x14ac:dyDescent="0.35">
      <c r="A132" t="str">
        <f t="shared" si="1"/>
        <v>Герина ВероникаЖ16</v>
      </c>
      <c r="B132" s="4">
        <v>7</v>
      </c>
      <c r="C132" s="4" t="s">
        <v>128</v>
      </c>
      <c r="D132" s="4" t="s">
        <v>58</v>
      </c>
      <c r="E132" s="4">
        <v>2007</v>
      </c>
      <c r="F132" s="5">
        <v>9.1666666666666667E-3</v>
      </c>
      <c r="G132" s="4">
        <v>7</v>
      </c>
      <c r="H132" s="4">
        <v>186.7</v>
      </c>
      <c r="I132" s="23" t="s">
        <v>966</v>
      </c>
    </row>
    <row r="133" spans="1:9" x14ac:dyDescent="0.35">
      <c r="A133" t="str">
        <f t="shared" si="1"/>
        <v>Котова АннаЖ16</v>
      </c>
      <c r="B133" s="4">
        <v>8</v>
      </c>
      <c r="C133" s="4" t="s">
        <v>129</v>
      </c>
      <c r="D133" s="4" t="s">
        <v>37</v>
      </c>
      <c r="E133" s="4">
        <v>2006</v>
      </c>
      <c r="F133" s="5">
        <v>9.1782407407407403E-3</v>
      </c>
      <c r="G133" s="4">
        <v>8</v>
      </c>
      <c r="H133" s="4">
        <v>186.6</v>
      </c>
      <c r="I133" s="23" t="s">
        <v>966</v>
      </c>
    </row>
    <row r="134" spans="1:9" x14ac:dyDescent="0.35">
      <c r="A134" t="str">
        <f t="shared" si="1"/>
        <v>Салькова ДарьяЖ16</v>
      </c>
      <c r="B134" s="4">
        <v>9</v>
      </c>
      <c r="C134" s="4" t="s">
        <v>135</v>
      </c>
      <c r="D134" s="4" t="s">
        <v>58</v>
      </c>
      <c r="E134" s="4">
        <v>2007</v>
      </c>
      <c r="F134" s="5">
        <v>9.5486111111111101E-3</v>
      </c>
      <c r="G134" s="4">
        <v>9</v>
      </c>
      <c r="H134" s="4">
        <v>182</v>
      </c>
      <c r="I134" s="23" t="s">
        <v>966</v>
      </c>
    </row>
    <row r="135" spans="1:9" x14ac:dyDescent="0.35">
      <c r="A135" t="str">
        <f t="shared" si="1"/>
        <v>Садова ДарьянаЖ16</v>
      </c>
      <c r="B135" s="4">
        <v>10</v>
      </c>
      <c r="C135" s="4" t="s">
        <v>133</v>
      </c>
      <c r="D135" s="4" t="s">
        <v>37</v>
      </c>
      <c r="E135" s="4">
        <v>2007</v>
      </c>
      <c r="F135" s="5">
        <v>1.0300925925925927E-2</v>
      </c>
      <c r="G135" s="4">
        <v>10</v>
      </c>
      <c r="H135" s="4">
        <v>172.7</v>
      </c>
      <c r="I135" s="23" t="s">
        <v>966</v>
      </c>
    </row>
    <row r="136" spans="1:9" x14ac:dyDescent="0.35">
      <c r="A136" t="str">
        <f t="shared" si="1"/>
        <v>Жулькина ЕкатеринаЖ16</v>
      </c>
      <c r="B136" s="4">
        <v>11</v>
      </c>
      <c r="C136" s="4" t="s">
        <v>459</v>
      </c>
      <c r="D136" s="4" t="s">
        <v>44</v>
      </c>
      <c r="E136" s="4">
        <v>2006</v>
      </c>
      <c r="F136" s="5">
        <v>1.0347222222222223E-2</v>
      </c>
      <c r="G136" s="4">
        <v>11</v>
      </c>
      <c r="H136" s="4">
        <v>172.2</v>
      </c>
      <c r="I136" s="23" t="s">
        <v>966</v>
      </c>
    </row>
    <row r="137" spans="1:9" x14ac:dyDescent="0.35">
      <c r="A137" t="str">
        <f t="shared" si="1"/>
        <v>Клёсова ВикторияЖ16</v>
      </c>
      <c r="B137" s="4">
        <v>12</v>
      </c>
      <c r="C137" s="4" t="s">
        <v>460</v>
      </c>
      <c r="D137" s="4" t="s">
        <v>42</v>
      </c>
      <c r="E137" s="4">
        <v>2006</v>
      </c>
      <c r="F137" s="5">
        <v>1.037037037037037E-2</v>
      </c>
      <c r="G137" s="4">
        <v>12</v>
      </c>
      <c r="H137" s="4">
        <v>171.9</v>
      </c>
      <c r="I137" s="23" t="s">
        <v>966</v>
      </c>
    </row>
    <row r="138" spans="1:9" x14ac:dyDescent="0.35">
      <c r="A138" t="str">
        <f t="shared" si="1"/>
        <v>Моргунова МарияЖ16</v>
      </c>
      <c r="B138" s="4">
        <v>13</v>
      </c>
      <c r="C138" s="4" t="s">
        <v>461</v>
      </c>
      <c r="D138" s="4" t="s">
        <v>98</v>
      </c>
      <c r="E138" s="4">
        <v>2006</v>
      </c>
      <c r="F138" s="5">
        <v>1.1412037037037038E-2</v>
      </c>
      <c r="G138" s="4">
        <v>13</v>
      </c>
      <c r="H138" s="4">
        <v>159</v>
      </c>
      <c r="I138" s="23" t="s">
        <v>966</v>
      </c>
    </row>
    <row r="139" spans="1:9" x14ac:dyDescent="0.35">
      <c r="A139" t="str">
        <f t="shared" si="1"/>
        <v>Фролова ЕкатеринаЖ16</v>
      </c>
      <c r="B139" s="4">
        <v>14</v>
      </c>
      <c r="C139" s="4" t="s">
        <v>140</v>
      </c>
      <c r="D139" s="4" t="s">
        <v>61</v>
      </c>
      <c r="E139" s="4">
        <v>2007</v>
      </c>
      <c r="F139" s="5">
        <v>1.1458333333333334E-2</v>
      </c>
      <c r="G139" s="4">
        <v>14</v>
      </c>
      <c r="H139" s="4">
        <v>158.4</v>
      </c>
      <c r="I139" s="23" t="s">
        <v>966</v>
      </c>
    </row>
    <row r="140" spans="1:9" x14ac:dyDescent="0.35">
      <c r="A140" t="str">
        <f t="shared" si="1"/>
        <v>Огаркова УльянаЖ16</v>
      </c>
      <c r="B140" s="4">
        <v>15</v>
      </c>
      <c r="C140" s="4" t="s">
        <v>131</v>
      </c>
      <c r="D140" s="4" t="s">
        <v>48</v>
      </c>
      <c r="E140" s="4">
        <v>2007</v>
      </c>
      <c r="F140" s="5">
        <v>1.1747685185185186E-2</v>
      </c>
      <c r="G140" s="4">
        <v>15</v>
      </c>
      <c r="H140" s="4">
        <v>154.80000000000001</v>
      </c>
      <c r="I140" s="23" t="s">
        <v>966</v>
      </c>
    </row>
    <row r="141" spans="1:9" x14ac:dyDescent="0.35">
      <c r="A141" t="str">
        <f t="shared" si="1"/>
        <v>Орлянская ЕлизаветаЖ16</v>
      </c>
      <c r="B141" s="4">
        <v>16</v>
      </c>
      <c r="C141" s="4" t="s">
        <v>152</v>
      </c>
      <c r="D141" s="4" t="s">
        <v>94</v>
      </c>
      <c r="E141" s="4">
        <v>2007</v>
      </c>
      <c r="F141" s="5">
        <v>1.2974537037037036E-2</v>
      </c>
      <c r="G141" s="4">
        <v>16</v>
      </c>
      <c r="H141" s="4">
        <v>139.69999999999999</v>
      </c>
      <c r="I141" s="23" t="s">
        <v>966</v>
      </c>
    </row>
    <row r="142" spans="1:9" x14ac:dyDescent="0.35">
      <c r="A142" t="str">
        <f t="shared" ref="A142:A205" si="2">C142&amp;I142</f>
        <v>Глаголева АнастасияЖ16</v>
      </c>
      <c r="B142" s="4">
        <v>17</v>
      </c>
      <c r="C142" s="4" t="s">
        <v>462</v>
      </c>
      <c r="D142" s="4" t="s">
        <v>94</v>
      </c>
      <c r="E142" s="4">
        <v>2007</v>
      </c>
      <c r="F142" s="5">
        <v>1.3055555555555556E-2</v>
      </c>
      <c r="G142" s="4">
        <v>17</v>
      </c>
      <c r="H142" s="4">
        <v>138.69999999999999</v>
      </c>
      <c r="I142" s="23" t="s">
        <v>966</v>
      </c>
    </row>
    <row r="143" spans="1:9" x14ac:dyDescent="0.35">
      <c r="A143" t="str">
        <f t="shared" si="2"/>
        <v>Щекунских ЕлизаветаЖ16</v>
      </c>
      <c r="B143" s="4">
        <v>18</v>
      </c>
      <c r="C143" s="4" t="s">
        <v>141</v>
      </c>
      <c r="D143" s="4" t="s">
        <v>112</v>
      </c>
      <c r="E143" s="4">
        <v>2007</v>
      </c>
      <c r="F143" s="5">
        <v>1.3356481481481483E-2</v>
      </c>
      <c r="G143" s="4">
        <v>18</v>
      </c>
      <c r="H143" s="4">
        <v>135</v>
      </c>
      <c r="I143" s="23" t="s">
        <v>966</v>
      </c>
    </row>
    <row r="144" spans="1:9" x14ac:dyDescent="0.35">
      <c r="A144" t="str">
        <f t="shared" si="2"/>
        <v>Журова АринаЖ16</v>
      </c>
      <c r="B144" s="4">
        <v>19</v>
      </c>
      <c r="C144" s="4" t="s">
        <v>153</v>
      </c>
      <c r="D144" s="4" t="s">
        <v>48</v>
      </c>
      <c r="E144" s="4">
        <v>2006</v>
      </c>
      <c r="F144" s="5">
        <v>1.3622685185185184E-2</v>
      </c>
      <c r="G144" s="4">
        <v>19</v>
      </c>
      <c r="H144" s="4">
        <v>131.69999999999999</v>
      </c>
      <c r="I144" s="23" t="s">
        <v>966</v>
      </c>
    </row>
    <row r="145" spans="1:9" x14ac:dyDescent="0.35">
      <c r="A145" t="str">
        <f t="shared" si="2"/>
        <v>Одиноких ПолинаЖ16</v>
      </c>
      <c r="B145" s="4">
        <v>20</v>
      </c>
      <c r="C145" s="4" t="s">
        <v>142</v>
      </c>
      <c r="D145" s="4" t="s">
        <v>143</v>
      </c>
      <c r="E145" s="4">
        <v>2007</v>
      </c>
      <c r="F145" s="5">
        <v>1.3645833333333331E-2</v>
      </c>
      <c r="G145" s="4">
        <v>20</v>
      </c>
      <c r="H145" s="4">
        <v>131.4</v>
      </c>
      <c r="I145" s="23" t="s">
        <v>966</v>
      </c>
    </row>
    <row r="146" spans="1:9" x14ac:dyDescent="0.35">
      <c r="A146" t="str">
        <f t="shared" si="2"/>
        <v>Киселева ЕлизаветаЖ16</v>
      </c>
      <c r="B146" s="4">
        <v>21</v>
      </c>
      <c r="C146" s="4" t="s">
        <v>136</v>
      </c>
      <c r="D146" s="4" t="s">
        <v>48</v>
      </c>
      <c r="E146" s="4">
        <v>2007</v>
      </c>
      <c r="F146" s="5">
        <v>1.3796296296296298E-2</v>
      </c>
      <c r="G146" s="4">
        <v>21</v>
      </c>
      <c r="H146" s="4">
        <v>129.5</v>
      </c>
      <c r="I146" s="23" t="s">
        <v>966</v>
      </c>
    </row>
    <row r="147" spans="1:9" x14ac:dyDescent="0.35">
      <c r="A147" t="str">
        <f t="shared" si="2"/>
        <v>Вахтина ВераЖ16</v>
      </c>
      <c r="B147" s="4">
        <v>22</v>
      </c>
      <c r="C147" s="4" t="s">
        <v>147</v>
      </c>
      <c r="D147" s="4" t="s">
        <v>48</v>
      </c>
      <c r="E147" s="4">
        <v>2006</v>
      </c>
      <c r="F147" s="5">
        <v>1.4178240740740741E-2</v>
      </c>
      <c r="G147" s="4">
        <v>22</v>
      </c>
      <c r="H147" s="4">
        <v>124.8</v>
      </c>
      <c r="I147" s="23" t="s">
        <v>966</v>
      </c>
    </row>
    <row r="148" spans="1:9" x14ac:dyDescent="0.35">
      <c r="A148" t="str">
        <f t="shared" si="2"/>
        <v>Тараненко ВладиславаЖ16</v>
      </c>
      <c r="B148" s="4">
        <v>23</v>
      </c>
      <c r="C148" s="4" t="s">
        <v>151</v>
      </c>
      <c r="D148" s="4" t="s">
        <v>37</v>
      </c>
      <c r="E148" s="4">
        <v>2007</v>
      </c>
      <c r="F148" s="5">
        <v>1.4305555555555557E-2</v>
      </c>
      <c r="G148" s="4">
        <v>23</v>
      </c>
      <c r="H148" s="4">
        <v>123.2</v>
      </c>
      <c r="I148" s="23" t="s">
        <v>966</v>
      </c>
    </row>
    <row r="149" spans="1:9" x14ac:dyDescent="0.35">
      <c r="A149" t="str">
        <f t="shared" si="2"/>
        <v>Минина АлександраЖ16</v>
      </c>
      <c r="B149" s="4">
        <v>24</v>
      </c>
      <c r="C149" s="4" t="s">
        <v>463</v>
      </c>
      <c r="D149" s="4" t="s">
        <v>35</v>
      </c>
      <c r="E149" s="4">
        <v>2007</v>
      </c>
      <c r="F149" s="5">
        <v>1.4490740740740742E-2</v>
      </c>
      <c r="G149" s="4">
        <v>24</v>
      </c>
      <c r="H149" s="4">
        <v>120.9</v>
      </c>
      <c r="I149" s="23" t="s">
        <v>966</v>
      </c>
    </row>
    <row r="150" spans="1:9" x14ac:dyDescent="0.35">
      <c r="A150" t="str">
        <f t="shared" si="2"/>
        <v>Недоноскова АннаЖ16</v>
      </c>
      <c r="B150" s="4">
        <v>25</v>
      </c>
      <c r="C150" s="4" t="s">
        <v>132</v>
      </c>
      <c r="D150" s="4" t="s">
        <v>48</v>
      </c>
      <c r="E150" s="4">
        <v>2007</v>
      </c>
      <c r="F150" s="5">
        <v>1.4618055555555556E-2</v>
      </c>
      <c r="G150" s="4">
        <v>25</v>
      </c>
      <c r="H150" s="4">
        <v>119.4</v>
      </c>
      <c r="I150" s="23" t="s">
        <v>966</v>
      </c>
    </row>
    <row r="151" spans="1:9" x14ac:dyDescent="0.35">
      <c r="A151" t="str">
        <f t="shared" si="2"/>
        <v>Семибратова МаргаритаЖ16</v>
      </c>
      <c r="B151" s="4">
        <v>26</v>
      </c>
      <c r="C151" s="4" t="s">
        <v>148</v>
      </c>
      <c r="D151" s="4" t="s">
        <v>149</v>
      </c>
      <c r="E151" s="4">
        <v>2007</v>
      </c>
      <c r="F151" s="5">
        <v>1.511574074074074E-2</v>
      </c>
      <c r="G151" s="4">
        <v>26</v>
      </c>
      <c r="H151" s="4">
        <v>113.2</v>
      </c>
      <c r="I151" s="23" t="s">
        <v>966</v>
      </c>
    </row>
    <row r="152" spans="1:9" x14ac:dyDescent="0.35">
      <c r="A152" t="str">
        <f t="shared" si="2"/>
        <v>Глаголева ЕленаЖ16</v>
      </c>
      <c r="B152" s="4">
        <v>27</v>
      </c>
      <c r="C152" s="4" t="s">
        <v>464</v>
      </c>
      <c r="D152" s="4" t="s">
        <v>94</v>
      </c>
      <c r="E152" s="4">
        <v>2007</v>
      </c>
      <c r="F152" s="5">
        <v>1.5856481481481482E-2</v>
      </c>
      <c r="G152" s="4">
        <v>27</v>
      </c>
      <c r="H152" s="4">
        <v>104.1</v>
      </c>
      <c r="I152" s="23" t="s">
        <v>966</v>
      </c>
    </row>
    <row r="153" spans="1:9" x14ac:dyDescent="0.35">
      <c r="A153" t="str">
        <f t="shared" si="2"/>
        <v>Ильина АринаЖ16</v>
      </c>
      <c r="B153" s="4">
        <v>28</v>
      </c>
      <c r="C153" s="4" t="s">
        <v>139</v>
      </c>
      <c r="D153" s="4" t="s">
        <v>37</v>
      </c>
      <c r="E153" s="4">
        <v>2007</v>
      </c>
      <c r="F153" s="5">
        <v>1.6712962962962961E-2</v>
      </c>
      <c r="G153" s="4">
        <v>28</v>
      </c>
      <c r="H153" s="4">
        <v>93.5</v>
      </c>
      <c r="I153" s="23" t="s">
        <v>966</v>
      </c>
    </row>
    <row r="154" spans="1:9" x14ac:dyDescent="0.35">
      <c r="A154" t="str">
        <f t="shared" si="2"/>
        <v>Корязова МиладаЖ16</v>
      </c>
      <c r="B154" s="4">
        <v>29</v>
      </c>
      <c r="C154" s="4" t="s">
        <v>465</v>
      </c>
      <c r="D154" s="4" t="s">
        <v>98</v>
      </c>
      <c r="E154" s="4">
        <v>2006</v>
      </c>
      <c r="F154" s="5">
        <v>1.6759259259259258E-2</v>
      </c>
      <c r="G154" s="4">
        <v>29</v>
      </c>
      <c r="H154" s="4">
        <v>92.9</v>
      </c>
      <c r="I154" s="23" t="s">
        <v>966</v>
      </c>
    </row>
    <row r="155" spans="1:9" x14ac:dyDescent="0.35">
      <c r="A155" t="str">
        <f t="shared" si="2"/>
        <v>Красикова КаринаЖ16</v>
      </c>
      <c r="B155" s="4">
        <v>30</v>
      </c>
      <c r="C155" s="4" t="s">
        <v>466</v>
      </c>
      <c r="D155" s="4" t="s">
        <v>35</v>
      </c>
      <c r="E155" s="4">
        <v>2006</v>
      </c>
      <c r="F155" s="5">
        <v>1.8368055555555554E-2</v>
      </c>
      <c r="G155" s="4">
        <v>30</v>
      </c>
      <c r="H155" s="4">
        <v>73</v>
      </c>
      <c r="I155" s="23" t="s">
        <v>966</v>
      </c>
    </row>
    <row r="156" spans="1:9" x14ac:dyDescent="0.35">
      <c r="A156" t="str">
        <f t="shared" si="2"/>
        <v>Корчагина АленаЖ16</v>
      </c>
      <c r="B156" s="4">
        <v>31</v>
      </c>
      <c r="C156" s="4" t="s">
        <v>467</v>
      </c>
      <c r="D156" s="4" t="s">
        <v>98</v>
      </c>
      <c r="E156" s="4">
        <v>2008</v>
      </c>
      <c r="F156" s="5">
        <v>2.3321759259259261E-2</v>
      </c>
      <c r="G156" s="4">
        <v>31</v>
      </c>
      <c r="H156" s="4">
        <v>11.8</v>
      </c>
      <c r="I156" s="23" t="s">
        <v>966</v>
      </c>
    </row>
    <row r="157" spans="1:9" x14ac:dyDescent="0.35">
      <c r="A157" t="str">
        <f t="shared" si="2"/>
        <v>Перепеченая АннаЖ16</v>
      </c>
      <c r="B157" s="4">
        <v>32</v>
      </c>
      <c r="C157" s="4" t="s">
        <v>134</v>
      </c>
      <c r="D157" s="4" t="s">
        <v>37</v>
      </c>
      <c r="E157" s="4">
        <v>2007</v>
      </c>
      <c r="F157" s="4"/>
      <c r="G157" s="4"/>
      <c r="H157" s="4">
        <v>0.01</v>
      </c>
      <c r="I157" s="23" t="s">
        <v>966</v>
      </c>
    </row>
    <row r="158" spans="1:9" ht="14.5" customHeight="1" x14ac:dyDescent="0.35">
      <c r="A158" t="str">
        <f t="shared" si="2"/>
        <v/>
      </c>
      <c r="B158" s="22" t="s">
        <v>468</v>
      </c>
      <c r="C158" s="22"/>
      <c r="D158" s="22"/>
      <c r="E158" s="22"/>
      <c r="F158" s="22"/>
      <c r="G158" s="22"/>
      <c r="H158" s="22"/>
    </row>
    <row r="159" spans="1:9" ht="14.5" customHeight="1" x14ac:dyDescent="0.35">
      <c r="A159" t="str">
        <f t="shared" si="2"/>
        <v/>
      </c>
      <c r="B159" s="22"/>
      <c r="C159" s="22"/>
      <c r="D159" s="22"/>
      <c r="E159" s="22"/>
      <c r="F159" s="22"/>
      <c r="G159" s="22"/>
      <c r="H159" s="22"/>
    </row>
    <row r="160" spans="1:9" x14ac:dyDescent="0.35">
      <c r="A160" t="str">
        <f t="shared" si="2"/>
        <v>Фамилия, имя</v>
      </c>
      <c r="B160" s="3" t="s">
        <v>20</v>
      </c>
      <c r="C160" s="4" t="s">
        <v>31</v>
      </c>
      <c r="D160" s="4" t="s">
        <v>21</v>
      </c>
      <c r="E160" s="4" t="s">
        <v>22</v>
      </c>
      <c r="F160" s="4" t="s">
        <v>23</v>
      </c>
      <c r="G160" s="4" t="s">
        <v>24</v>
      </c>
      <c r="H160" s="4" t="s">
        <v>25</v>
      </c>
    </row>
    <row r="161" spans="1:9" x14ac:dyDescent="0.35">
      <c r="A161" t="str">
        <f t="shared" si="2"/>
        <v>Шамарина ЕкатеринаЖ18</v>
      </c>
      <c r="B161" s="4">
        <v>1</v>
      </c>
      <c r="C161" s="4" t="s">
        <v>155</v>
      </c>
      <c r="D161" s="4" t="s">
        <v>33</v>
      </c>
      <c r="E161" s="4">
        <v>2004</v>
      </c>
      <c r="F161" s="5">
        <v>9.9189814814814817E-3</v>
      </c>
      <c r="G161" s="4">
        <v>1</v>
      </c>
      <c r="H161" s="4">
        <v>200</v>
      </c>
      <c r="I161" s="23" t="s">
        <v>967</v>
      </c>
    </row>
    <row r="162" spans="1:9" x14ac:dyDescent="0.35">
      <c r="A162" t="str">
        <f t="shared" si="2"/>
        <v>Кустова МарияЖ18</v>
      </c>
      <c r="B162" s="4">
        <v>2</v>
      </c>
      <c r="C162" s="4" t="s">
        <v>469</v>
      </c>
      <c r="D162" s="4" t="s">
        <v>33</v>
      </c>
      <c r="E162" s="4">
        <v>2005</v>
      </c>
      <c r="F162" s="5">
        <v>9.9537037037037042E-3</v>
      </c>
      <c r="G162" s="4">
        <v>2</v>
      </c>
      <c r="H162" s="4">
        <v>199.7</v>
      </c>
      <c r="I162" s="23" t="s">
        <v>967</v>
      </c>
    </row>
    <row r="163" spans="1:9" x14ac:dyDescent="0.35">
      <c r="A163" t="str">
        <f t="shared" si="2"/>
        <v>Прохорова ЕваЖ18</v>
      </c>
      <c r="B163" s="4">
        <v>3</v>
      </c>
      <c r="C163" s="4" t="s">
        <v>156</v>
      </c>
      <c r="D163" s="4" t="s">
        <v>112</v>
      </c>
      <c r="E163" s="4">
        <v>2004</v>
      </c>
      <c r="F163" s="5">
        <v>1.0347222222222223E-2</v>
      </c>
      <c r="G163" s="4">
        <v>3</v>
      </c>
      <c r="H163" s="4">
        <v>195.7</v>
      </c>
      <c r="I163" s="23" t="s">
        <v>967</v>
      </c>
    </row>
    <row r="164" spans="1:9" x14ac:dyDescent="0.35">
      <c r="A164" t="str">
        <f t="shared" si="2"/>
        <v>Божко ЕкатеринаЖ18</v>
      </c>
      <c r="B164" s="4">
        <v>4</v>
      </c>
      <c r="C164" s="4" t="s">
        <v>470</v>
      </c>
      <c r="D164" s="4" t="s">
        <v>37</v>
      </c>
      <c r="E164" s="4">
        <v>2004</v>
      </c>
      <c r="F164" s="5">
        <v>1.0520833333333333E-2</v>
      </c>
      <c r="G164" s="4">
        <v>4</v>
      </c>
      <c r="H164" s="4">
        <v>194</v>
      </c>
      <c r="I164" s="23" t="s">
        <v>967</v>
      </c>
    </row>
    <row r="165" spans="1:9" x14ac:dyDescent="0.35">
      <c r="A165" t="str">
        <f t="shared" si="2"/>
        <v>Гладких КсенияЖ18</v>
      </c>
      <c r="B165" s="4">
        <v>5</v>
      </c>
      <c r="C165" s="4" t="s">
        <v>471</v>
      </c>
      <c r="D165" s="4" t="s">
        <v>48</v>
      </c>
      <c r="E165" s="4">
        <v>2004</v>
      </c>
      <c r="F165" s="5">
        <v>1.113425925925926E-2</v>
      </c>
      <c r="G165" s="4">
        <v>5</v>
      </c>
      <c r="H165" s="4">
        <v>187.8</v>
      </c>
      <c r="I165" s="23" t="s">
        <v>967</v>
      </c>
    </row>
    <row r="166" spans="1:9" x14ac:dyDescent="0.35">
      <c r="A166" t="str">
        <f t="shared" si="2"/>
        <v>Кузьмина МарияЖ18</v>
      </c>
      <c r="B166" s="4">
        <v>6</v>
      </c>
      <c r="C166" s="4" t="s">
        <v>472</v>
      </c>
      <c r="D166" s="4" t="s">
        <v>61</v>
      </c>
      <c r="E166" s="4">
        <v>2005</v>
      </c>
      <c r="F166" s="5">
        <v>1.1446759259259261E-2</v>
      </c>
      <c r="G166" s="4">
        <v>6</v>
      </c>
      <c r="H166" s="4">
        <v>184.6</v>
      </c>
      <c r="I166" s="23" t="s">
        <v>967</v>
      </c>
    </row>
    <row r="167" spans="1:9" x14ac:dyDescent="0.35">
      <c r="A167" t="str">
        <f t="shared" si="2"/>
        <v>Щекунских АнастасияЖ18</v>
      </c>
      <c r="B167" s="4">
        <v>7</v>
      </c>
      <c r="C167" s="4" t="s">
        <v>158</v>
      </c>
      <c r="D167" s="4" t="s">
        <v>112</v>
      </c>
      <c r="E167" s="4">
        <v>2005</v>
      </c>
      <c r="F167" s="5">
        <v>1.1770833333333333E-2</v>
      </c>
      <c r="G167" s="4">
        <v>7</v>
      </c>
      <c r="H167" s="4">
        <v>181.4</v>
      </c>
      <c r="I167" s="23" t="s">
        <v>967</v>
      </c>
    </row>
    <row r="168" spans="1:9" x14ac:dyDescent="0.35">
      <c r="A168" t="str">
        <f t="shared" si="2"/>
        <v>Черепанова ЕкатеринаЖ18</v>
      </c>
      <c r="B168" s="4">
        <v>8</v>
      </c>
      <c r="C168" s="4" t="s">
        <v>157</v>
      </c>
      <c r="D168" s="4" t="s">
        <v>37</v>
      </c>
      <c r="E168" s="4">
        <v>2005</v>
      </c>
      <c r="F168" s="5">
        <v>1.1990740740740739E-2</v>
      </c>
      <c r="G168" s="4">
        <v>8</v>
      </c>
      <c r="H168" s="4">
        <v>179.2</v>
      </c>
      <c r="I168" s="23" t="s">
        <v>967</v>
      </c>
    </row>
    <row r="169" spans="1:9" x14ac:dyDescent="0.35">
      <c r="A169" t="str">
        <f t="shared" si="2"/>
        <v>Волкова УльянаЖ18</v>
      </c>
      <c r="B169" s="4">
        <v>9</v>
      </c>
      <c r="C169" s="4" t="s">
        <v>159</v>
      </c>
      <c r="D169" s="4" t="s">
        <v>35</v>
      </c>
      <c r="E169" s="4">
        <v>2005</v>
      </c>
      <c r="F169" s="5">
        <v>1.2534722222222223E-2</v>
      </c>
      <c r="G169" s="4">
        <v>9</v>
      </c>
      <c r="H169" s="4">
        <v>173.7</v>
      </c>
      <c r="I169" s="23" t="s">
        <v>967</v>
      </c>
    </row>
    <row r="170" spans="1:9" x14ac:dyDescent="0.35">
      <c r="A170" t="str">
        <f t="shared" si="2"/>
        <v>Мелихова АнастасияЖ18</v>
      </c>
      <c r="B170" s="4">
        <v>10</v>
      </c>
      <c r="C170" s="4" t="s">
        <v>160</v>
      </c>
      <c r="D170" s="4" t="s">
        <v>61</v>
      </c>
      <c r="E170" s="4">
        <v>2005</v>
      </c>
      <c r="F170" s="5">
        <v>1.3344907407407408E-2</v>
      </c>
      <c r="G170" s="4">
        <v>10</v>
      </c>
      <c r="H170" s="4">
        <v>165.5</v>
      </c>
      <c r="I170" s="23" t="s">
        <v>967</v>
      </c>
    </row>
    <row r="171" spans="1:9" x14ac:dyDescent="0.35">
      <c r="A171" t="str">
        <f t="shared" si="2"/>
        <v>Кривцова ВалерияЖ18</v>
      </c>
      <c r="B171" s="4">
        <v>11</v>
      </c>
      <c r="C171" s="4" t="s">
        <v>473</v>
      </c>
      <c r="D171" s="4" t="s">
        <v>37</v>
      </c>
      <c r="E171" s="4">
        <v>2004</v>
      </c>
      <c r="F171" s="5">
        <v>1.4502314814814815E-2</v>
      </c>
      <c r="G171" s="4">
        <v>11</v>
      </c>
      <c r="H171" s="4">
        <v>153.80000000000001</v>
      </c>
      <c r="I171" s="23" t="s">
        <v>967</v>
      </c>
    </row>
    <row r="172" spans="1:9" x14ac:dyDescent="0.35">
      <c r="A172" t="str">
        <f t="shared" si="2"/>
        <v>Душкина КсенияЖ18</v>
      </c>
      <c r="B172" s="4">
        <v>12</v>
      </c>
      <c r="C172" s="4" t="s">
        <v>161</v>
      </c>
      <c r="D172" s="4" t="s">
        <v>42</v>
      </c>
      <c r="E172" s="4">
        <v>2005</v>
      </c>
      <c r="F172" s="5">
        <v>1.4664351851851852E-2</v>
      </c>
      <c r="G172" s="4">
        <v>12</v>
      </c>
      <c r="H172" s="4">
        <v>152.19999999999999</v>
      </c>
      <c r="I172" s="23" t="s">
        <v>967</v>
      </c>
    </row>
    <row r="173" spans="1:9" x14ac:dyDescent="0.35">
      <c r="A173" t="str">
        <f t="shared" si="2"/>
        <v>Кравчук ДарьяЖ18</v>
      </c>
      <c r="B173" s="4">
        <v>13</v>
      </c>
      <c r="C173" s="4" t="s">
        <v>474</v>
      </c>
      <c r="D173" s="4" t="s">
        <v>35</v>
      </c>
      <c r="E173" s="4">
        <v>2005</v>
      </c>
      <c r="F173" s="5">
        <v>1.6319444444444445E-2</v>
      </c>
      <c r="G173" s="4">
        <v>13</v>
      </c>
      <c r="H173" s="4">
        <v>135.5</v>
      </c>
      <c r="I173" s="23" t="s">
        <v>967</v>
      </c>
    </row>
    <row r="174" spans="1:9" x14ac:dyDescent="0.35">
      <c r="A174" t="str">
        <f t="shared" si="2"/>
        <v>Чавкина ЕлизаветаЖ18</v>
      </c>
      <c r="B174" s="4">
        <v>14</v>
      </c>
      <c r="C174" s="4" t="s">
        <v>475</v>
      </c>
      <c r="D174" s="4" t="s">
        <v>61</v>
      </c>
      <c r="E174" s="4">
        <v>2004</v>
      </c>
      <c r="F174" s="5">
        <v>1.8414351851851852E-2</v>
      </c>
      <c r="G174" s="4">
        <v>14</v>
      </c>
      <c r="H174" s="4">
        <v>114.4</v>
      </c>
      <c r="I174" s="23" t="s">
        <v>967</v>
      </c>
    </row>
    <row r="175" spans="1:9" ht="14.5" customHeight="1" x14ac:dyDescent="0.35">
      <c r="A175" t="str">
        <f t="shared" si="2"/>
        <v/>
      </c>
      <c r="B175" s="22" t="s">
        <v>476</v>
      </c>
      <c r="C175" s="22"/>
      <c r="D175" s="22"/>
      <c r="E175" s="22"/>
      <c r="F175" s="22"/>
      <c r="G175" s="22"/>
      <c r="H175" s="22"/>
    </row>
    <row r="176" spans="1:9" ht="14.5" customHeight="1" x14ac:dyDescent="0.35">
      <c r="A176" t="str">
        <f t="shared" si="2"/>
        <v/>
      </c>
      <c r="B176" s="22"/>
      <c r="C176" s="22"/>
      <c r="D176" s="22"/>
      <c r="E176" s="22"/>
      <c r="F176" s="22"/>
      <c r="G176" s="22"/>
      <c r="H176" s="22"/>
    </row>
    <row r="177" spans="1:9" x14ac:dyDescent="0.35">
      <c r="A177" t="str">
        <f t="shared" si="2"/>
        <v>Фамилия, имя</v>
      </c>
      <c r="B177" s="3" t="s">
        <v>20</v>
      </c>
      <c r="C177" s="4" t="s">
        <v>31</v>
      </c>
      <c r="D177" s="4" t="s">
        <v>21</v>
      </c>
      <c r="E177" s="4" t="s">
        <v>22</v>
      </c>
      <c r="F177" s="4" t="s">
        <v>23</v>
      </c>
      <c r="G177" s="4" t="s">
        <v>24</v>
      </c>
      <c r="H177" s="4" t="s">
        <v>25</v>
      </c>
      <c r="I177" s="23"/>
    </row>
    <row r="178" spans="1:9" x14ac:dyDescent="0.35">
      <c r="A178" t="str">
        <f t="shared" si="2"/>
        <v>Макейчик НатальяЖВ</v>
      </c>
      <c r="B178" s="4">
        <v>1</v>
      </c>
      <c r="C178" s="4" t="s">
        <v>163</v>
      </c>
      <c r="D178" s="4" t="s">
        <v>37</v>
      </c>
      <c r="E178" s="4">
        <v>1966</v>
      </c>
      <c r="F178" s="5">
        <v>9.2476851851851852E-3</v>
      </c>
      <c r="G178" s="4">
        <v>1</v>
      </c>
      <c r="H178" s="4">
        <v>200</v>
      </c>
      <c r="I178" s="23" t="s">
        <v>968</v>
      </c>
    </row>
    <row r="179" spans="1:9" x14ac:dyDescent="0.35">
      <c r="A179" t="str">
        <f t="shared" si="2"/>
        <v>Хованская МарияЖВ</v>
      </c>
      <c r="B179" s="4">
        <v>2</v>
      </c>
      <c r="C179" s="4" t="s">
        <v>167</v>
      </c>
      <c r="D179" s="4" t="s">
        <v>33</v>
      </c>
      <c r="E179" s="4">
        <v>1993</v>
      </c>
      <c r="F179" s="5">
        <v>1.207175925925926E-2</v>
      </c>
      <c r="G179" s="4">
        <v>2</v>
      </c>
      <c r="H179" s="4">
        <v>169.5</v>
      </c>
      <c r="I179" s="23" t="s">
        <v>968</v>
      </c>
    </row>
    <row r="180" spans="1:9" x14ac:dyDescent="0.35">
      <c r="A180" t="str">
        <f t="shared" si="2"/>
        <v>Лозинская ЮлияЖВ</v>
      </c>
      <c r="B180" s="4">
        <v>3</v>
      </c>
      <c r="C180" s="4" t="s">
        <v>169</v>
      </c>
      <c r="D180" s="4" t="s">
        <v>48</v>
      </c>
      <c r="E180" s="4">
        <v>1979</v>
      </c>
      <c r="F180" s="5">
        <v>1.2604166666666666E-2</v>
      </c>
      <c r="G180" s="4">
        <v>3</v>
      </c>
      <c r="H180" s="4">
        <v>163.80000000000001</v>
      </c>
      <c r="I180" s="23" t="s">
        <v>968</v>
      </c>
    </row>
    <row r="181" spans="1:9" x14ac:dyDescent="0.35">
      <c r="A181" t="str">
        <f t="shared" si="2"/>
        <v>Захарова ЕленаЖВ</v>
      </c>
      <c r="B181" s="4">
        <v>4</v>
      </c>
      <c r="C181" s="4" t="s">
        <v>166</v>
      </c>
      <c r="D181" s="4" t="s">
        <v>37</v>
      </c>
      <c r="E181" s="4">
        <v>1980</v>
      </c>
      <c r="F181" s="5">
        <v>1.2777777777777777E-2</v>
      </c>
      <c r="G181" s="4">
        <v>4</v>
      </c>
      <c r="H181" s="4">
        <v>161.9</v>
      </c>
      <c r="I181" s="23" t="s">
        <v>968</v>
      </c>
    </row>
    <row r="182" spans="1:9" x14ac:dyDescent="0.35">
      <c r="A182" t="str">
        <f t="shared" si="2"/>
        <v>Дурнова ЕленаЖВ</v>
      </c>
      <c r="B182" s="4">
        <v>5</v>
      </c>
      <c r="C182" s="4" t="s">
        <v>172</v>
      </c>
      <c r="D182" s="4" t="s">
        <v>27</v>
      </c>
      <c r="E182" s="4"/>
      <c r="F182" s="5">
        <v>1.2800925925925926E-2</v>
      </c>
      <c r="G182" s="4">
        <v>5</v>
      </c>
      <c r="H182" s="4">
        <v>161.6</v>
      </c>
      <c r="I182" s="23" t="s">
        <v>968</v>
      </c>
    </row>
    <row r="183" spans="1:9" x14ac:dyDescent="0.35">
      <c r="A183" t="str">
        <f t="shared" si="2"/>
        <v>Таратута ЕленаЖВ</v>
      </c>
      <c r="B183" s="4">
        <v>6</v>
      </c>
      <c r="C183" s="4" t="s">
        <v>477</v>
      </c>
      <c r="D183" s="4" t="s">
        <v>478</v>
      </c>
      <c r="E183" s="4">
        <v>1966</v>
      </c>
      <c r="F183" s="5">
        <v>1.4525462962962964E-2</v>
      </c>
      <c r="G183" s="4">
        <v>6</v>
      </c>
      <c r="H183" s="4">
        <v>143</v>
      </c>
      <c r="I183" s="23" t="s">
        <v>968</v>
      </c>
    </row>
    <row r="184" spans="1:9" x14ac:dyDescent="0.35">
      <c r="A184" t="str">
        <f t="shared" si="2"/>
        <v>Молоткова НинаЖВ</v>
      </c>
      <c r="B184" s="4">
        <v>7</v>
      </c>
      <c r="C184" s="4" t="s">
        <v>479</v>
      </c>
      <c r="D184" s="4" t="s">
        <v>149</v>
      </c>
      <c r="E184" s="4">
        <v>1954</v>
      </c>
      <c r="F184" s="5">
        <v>1.7534722222222222E-2</v>
      </c>
      <c r="G184" s="4">
        <v>7</v>
      </c>
      <c r="H184" s="4">
        <v>110.4</v>
      </c>
      <c r="I184" s="23" t="s">
        <v>968</v>
      </c>
    </row>
    <row r="185" spans="1:9" x14ac:dyDescent="0.35">
      <c r="A185" t="str">
        <f t="shared" si="2"/>
        <v>Еремина ЕленаЖВ</v>
      </c>
      <c r="B185" s="4">
        <v>8</v>
      </c>
      <c r="C185" s="4" t="s">
        <v>176</v>
      </c>
      <c r="D185" s="4" t="s">
        <v>35</v>
      </c>
      <c r="E185" s="4">
        <v>1976</v>
      </c>
      <c r="F185" s="5">
        <v>1.9756944444444445E-2</v>
      </c>
      <c r="G185" s="4">
        <v>8</v>
      </c>
      <c r="H185" s="4">
        <v>86.4</v>
      </c>
      <c r="I185" s="23" t="s">
        <v>968</v>
      </c>
    </row>
    <row r="186" spans="1:9" x14ac:dyDescent="0.35">
      <c r="A186" t="str">
        <f t="shared" si="2"/>
        <v>Ковалева НатальяЖВ</v>
      </c>
      <c r="B186" s="4">
        <v>9</v>
      </c>
      <c r="C186" s="4" t="s">
        <v>480</v>
      </c>
      <c r="D186" s="4" t="s">
        <v>406</v>
      </c>
      <c r="E186" s="4">
        <v>1982</v>
      </c>
      <c r="F186" s="5">
        <v>2.1412037037037035E-2</v>
      </c>
      <c r="G186" s="4">
        <v>9</v>
      </c>
      <c r="H186" s="4">
        <v>68.5</v>
      </c>
      <c r="I186" s="23" t="s">
        <v>968</v>
      </c>
    </row>
    <row r="187" spans="1:9" x14ac:dyDescent="0.35">
      <c r="A187" t="str">
        <f t="shared" si="2"/>
        <v>Назарова ЛюдмилаЖВ</v>
      </c>
      <c r="B187" s="4">
        <v>10</v>
      </c>
      <c r="C187" s="4" t="s">
        <v>175</v>
      </c>
      <c r="D187" s="4" t="s">
        <v>48</v>
      </c>
      <c r="E187" s="4">
        <v>1983</v>
      </c>
      <c r="F187" s="5">
        <v>2.4212962962962964E-2</v>
      </c>
      <c r="G187" s="4">
        <v>10</v>
      </c>
      <c r="H187" s="4">
        <v>38.200000000000003</v>
      </c>
      <c r="I187" s="23" t="s">
        <v>968</v>
      </c>
    </row>
    <row r="188" spans="1:9" x14ac:dyDescent="0.35">
      <c r="A188" t="str">
        <f t="shared" si="2"/>
        <v>Савельева ИринаЖВ</v>
      </c>
      <c r="B188" s="4">
        <v>11</v>
      </c>
      <c r="C188" s="4" t="s">
        <v>177</v>
      </c>
      <c r="D188" s="4" t="s">
        <v>27</v>
      </c>
      <c r="E188" s="4">
        <v>1987</v>
      </c>
      <c r="F188" s="5">
        <v>2.9849537037037036E-2</v>
      </c>
      <c r="G188" s="4">
        <v>11</v>
      </c>
      <c r="H188" s="4">
        <v>1</v>
      </c>
      <c r="I188" s="23" t="s">
        <v>968</v>
      </c>
    </row>
    <row r="189" spans="1:9" x14ac:dyDescent="0.35">
      <c r="A189" t="str">
        <f t="shared" si="2"/>
        <v>Лисицина ОксанаЖВ</v>
      </c>
      <c r="B189" s="4">
        <v>12</v>
      </c>
      <c r="C189" s="4" t="s">
        <v>481</v>
      </c>
      <c r="D189" s="4" t="s">
        <v>211</v>
      </c>
      <c r="E189" s="4">
        <v>1982</v>
      </c>
      <c r="F189" s="5">
        <v>3.4479166666666665E-2</v>
      </c>
      <c r="G189" s="4">
        <v>12</v>
      </c>
      <c r="H189" s="4">
        <v>1</v>
      </c>
      <c r="I189" s="23" t="s">
        <v>968</v>
      </c>
    </row>
    <row r="190" spans="1:9" ht="14.5" customHeight="1" x14ac:dyDescent="0.35">
      <c r="A190" t="str">
        <f t="shared" si="2"/>
        <v/>
      </c>
      <c r="B190" s="22" t="s">
        <v>482</v>
      </c>
      <c r="C190" s="22"/>
      <c r="D190" s="22"/>
      <c r="E190" s="22"/>
      <c r="F190" s="22"/>
      <c r="G190" s="22"/>
      <c r="H190" s="22"/>
    </row>
    <row r="191" spans="1:9" ht="14.5" customHeight="1" x14ac:dyDescent="0.35">
      <c r="A191" t="str">
        <f t="shared" si="2"/>
        <v/>
      </c>
      <c r="B191" s="22"/>
      <c r="C191" s="22"/>
      <c r="D191" s="22"/>
      <c r="E191" s="22"/>
      <c r="F191" s="22"/>
      <c r="G191" s="22"/>
      <c r="H191" s="22"/>
    </row>
    <row r="192" spans="1:9" x14ac:dyDescent="0.35">
      <c r="A192" t="str">
        <f t="shared" si="2"/>
        <v>Фамилия, имя</v>
      </c>
      <c r="B192" s="3" t="s">
        <v>20</v>
      </c>
      <c r="C192" s="4" t="s">
        <v>31</v>
      </c>
      <c r="D192" s="4" t="s">
        <v>21</v>
      </c>
      <c r="E192" s="4" t="s">
        <v>22</v>
      </c>
      <c r="F192" s="4" t="s">
        <v>23</v>
      </c>
      <c r="G192" s="4" t="s">
        <v>24</v>
      </c>
      <c r="H192" s="4" t="s">
        <v>25</v>
      </c>
    </row>
    <row r="193" spans="1:9" x14ac:dyDescent="0.35">
      <c r="A193" t="str">
        <f t="shared" si="2"/>
        <v>Скачкова ТатьянаЖЭ</v>
      </c>
      <c r="B193" s="4">
        <v>1</v>
      </c>
      <c r="C193" s="4" t="s">
        <v>483</v>
      </c>
      <c r="D193" s="4" t="s">
        <v>37</v>
      </c>
      <c r="E193" s="4">
        <v>1998</v>
      </c>
      <c r="F193" s="5">
        <v>1.0601851851851854E-2</v>
      </c>
      <c r="G193" s="4">
        <v>1</v>
      </c>
      <c r="H193" s="4">
        <v>200</v>
      </c>
      <c r="I193" s="23" t="s">
        <v>969</v>
      </c>
    </row>
    <row r="194" spans="1:9" x14ac:dyDescent="0.35">
      <c r="A194" t="str">
        <f t="shared" si="2"/>
        <v>Леонтьева ЕленаЖЭ</v>
      </c>
      <c r="B194" s="4">
        <v>2</v>
      </c>
      <c r="C194" s="4" t="s">
        <v>484</v>
      </c>
      <c r="D194" s="4" t="s">
        <v>44</v>
      </c>
      <c r="E194" s="4">
        <v>2001</v>
      </c>
      <c r="F194" s="5">
        <v>1.1840277777777778E-2</v>
      </c>
      <c r="G194" s="4">
        <v>2</v>
      </c>
      <c r="H194" s="4">
        <v>188.4</v>
      </c>
      <c r="I194" s="23" t="s">
        <v>969</v>
      </c>
    </row>
    <row r="195" spans="1:9" x14ac:dyDescent="0.35">
      <c r="A195" t="str">
        <f t="shared" si="2"/>
        <v>Давыдова МарияЖЭ</v>
      </c>
      <c r="B195" s="4">
        <v>3</v>
      </c>
      <c r="C195" s="4" t="s">
        <v>184</v>
      </c>
      <c r="D195" s="4" t="s">
        <v>28</v>
      </c>
      <c r="E195" s="4">
        <v>1992</v>
      </c>
      <c r="F195" s="5">
        <v>1.1921296296296298E-2</v>
      </c>
      <c r="G195" s="4">
        <v>3</v>
      </c>
      <c r="H195" s="4">
        <v>187.6</v>
      </c>
      <c r="I195" s="23" t="s">
        <v>969</v>
      </c>
    </row>
    <row r="196" spans="1:9" x14ac:dyDescent="0.35">
      <c r="A196" t="str">
        <f t="shared" si="2"/>
        <v>Киселева АннаЖЭ</v>
      </c>
      <c r="B196" s="4">
        <v>4</v>
      </c>
      <c r="C196" s="4" t="s">
        <v>485</v>
      </c>
      <c r="D196" s="4" t="s">
        <v>33</v>
      </c>
      <c r="E196" s="4">
        <v>2003</v>
      </c>
      <c r="F196" s="5">
        <v>1.2048611111111112E-2</v>
      </c>
      <c r="G196" s="4">
        <v>4</v>
      </c>
      <c r="H196" s="4">
        <v>186.4</v>
      </c>
      <c r="I196" s="23" t="s">
        <v>969</v>
      </c>
    </row>
    <row r="197" spans="1:9" x14ac:dyDescent="0.35">
      <c r="A197" t="str">
        <f t="shared" si="2"/>
        <v>Свирь ЕкатеринаЖЭ</v>
      </c>
      <c r="B197" s="4">
        <v>5</v>
      </c>
      <c r="C197" s="4" t="s">
        <v>181</v>
      </c>
      <c r="D197" s="4" t="s">
        <v>35</v>
      </c>
      <c r="E197" s="4">
        <v>1984</v>
      </c>
      <c r="F197" s="5">
        <v>1.2210648148148146E-2</v>
      </c>
      <c r="G197" s="4">
        <v>5</v>
      </c>
      <c r="H197" s="4">
        <v>184.9</v>
      </c>
      <c r="I197" s="23" t="s">
        <v>969</v>
      </c>
    </row>
    <row r="198" spans="1:9" x14ac:dyDescent="0.35">
      <c r="A198" t="str">
        <f t="shared" si="2"/>
        <v>Болотникова ВикторияЖЭ</v>
      </c>
      <c r="B198" s="4">
        <v>6</v>
      </c>
      <c r="C198" s="4" t="s">
        <v>486</v>
      </c>
      <c r="D198" s="4" t="s">
        <v>35</v>
      </c>
      <c r="E198" s="4">
        <v>2001</v>
      </c>
      <c r="F198" s="5">
        <v>1.3020833333333334E-2</v>
      </c>
      <c r="G198" s="4">
        <v>6</v>
      </c>
      <c r="H198" s="4">
        <v>177.2</v>
      </c>
      <c r="I198" s="23" t="s">
        <v>969</v>
      </c>
    </row>
    <row r="199" spans="1:9" x14ac:dyDescent="0.35">
      <c r="A199" t="str">
        <f t="shared" si="2"/>
        <v>Полунина ИринаЖЭ</v>
      </c>
      <c r="B199" s="4">
        <v>7</v>
      </c>
      <c r="C199" s="4" t="s">
        <v>188</v>
      </c>
      <c r="D199" s="4" t="s">
        <v>27</v>
      </c>
      <c r="E199" s="4">
        <v>1990</v>
      </c>
      <c r="F199" s="5">
        <v>1.3645833333333331E-2</v>
      </c>
      <c r="G199" s="4">
        <v>7</v>
      </c>
      <c r="H199" s="4">
        <v>171.3</v>
      </c>
      <c r="I199" s="23" t="s">
        <v>969</v>
      </c>
    </row>
    <row r="200" spans="1:9" x14ac:dyDescent="0.35">
      <c r="A200" t="str">
        <f t="shared" si="2"/>
        <v>Литвина ИринаЖЭ</v>
      </c>
      <c r="B200" s="4">
        <v>8</v>
      </c>
      <c r="C200" s="4" t="s">
        <v>183</v>
      </c>
      <c r="D200" s="4" t="s">
        <v>35</v>
      </c>
      <c r="E200" s="4">
        <v>1990</v>
      </c>
      <c r="F200" s="5">
        <v>1.3888888888888888E-2</v>
      </c>
      <c r="G200" s="4">
        <v>8</v>
      </c>
      <c r="H200" s="4">
        <v>169</v>
      </c>
      <c r="I200" s="23" t="s">
        <v>969</v>
      </c>
    </row>
    <row r="201" spans="1:9" x14ac:dyDescent="0.35">
      <c r="A201" t="str">
        <f t="shared" si="2"/>
        <v>Зеленина ЛидияЖЭ</v>
      </c>
      <c r="B201" s="4">
        <v>9</v>
      </c>
      <c r="C201" s="4" t="s">
        <v>186</v>
      </c>
      <c r="D201" s="4" t="s">
        <v>29</v>
      </c>
      <c r="E201" s="4">
        <v>1994</v>
      </c>
      <c r="F201" s="5">
        <v>1.8935185185185183E-2</v>
      </c>
      <c r="G201" s="4">
        <v>9</v>
      </c>
      <c r="H201" s="4">
        <v>121.4</v>
      </c>
      <c r="I201" s="23" t="s">
        <v>969</v>
      </c>
    </row>
    <row r="202" spans="1:9" x14ac:dyDescent="0.35">
      <c r="A202" t="str">
        <f t="shared" si="2"/>
        <v>Спажакина ДарьяЖЭ</v>
      </c>
      <c r="B202" s="4">
        <v>10</v>
      </c>
      <c r="C202" s="4" t="s">
        <v>487</v>
      </c>
      <c r="D202" s="4" t="s">
        <v>149</v>
      </c>
      <c r="E202" s="4">
        <v>1995</v>
      </c>
      <c r="F202" s="4"/>
      <c r="G202" s="4"/>
      <c r="H202" s="4">
        <v>0.01</v>
      </c>
      <c r="I202" s="23" t="s">
        <v>969</v>
      </c>
    </row>
    <row r="203" spans="1:9" ht="14.5" customHeight="1" x14ac:dyDescent="0.35">
      <c r="A203" t="str">
        <f t="shared" si="2"/>
        <v/>
      </c>
      <c r="B203" s="22" t="s">
        <v>488</v>
      </c>
      <c r="C203" s="22"/>
      <c r="D203" s="22"/>
      <c r="E203" s="22"/>
      <c r="F203" s="22"/>
      <c r="G203" s="22"/>
      <c r="H203" s="22"/>
      <c r="I203" s="23"/>
    </row>
    <row r="204" spans="1:9" ht="14.5" customHeight="1" x14ac:dyDescent="0.35">
      <c r="A204" t="str">
        <f t="shared" si="2"/>
        <v/>
      </c>
      <c r="B204" s="22"/>
      <c r="C204" s="22"/>
      <c r="D204" s="22"/>
      <c r="E204" s="22"/>
      <c r="F204" s="22"/>
      <c r="G204" s="22"/>
      <c r="H204" s="22"/>
      <c r="I204" s="23"/>
    </row>
    <row r="205" spans="1:9" x14ac:dyDescent="0.35">
      <c r="A205" t="str">
        <f t="shared" si="2"/>
        <v>Фамилия, имя</v>
      </c>
      <c r="B205" s="3" t="s">
        <v>20</v>
      </c>
      <c r="C205" s="4" t="s">
        <v>31</v>
      </c>
      <c r="D205" s="4" t="s">
        <v>21</v>
      </c>
      <c r="E205" s="4" t="s">
        <v>22</v>
      </c>
      <c r="F205" s="4" t="s">
        <v>23</v>
      </c>
      <c r="G205" s="4" t="s">
        <v>24</v>
      </c>
      <c r="H205" s="4" t="s">
        <v>25</v>
      </c>
      <c r="I205" s="23"/>
    </row>
    <row r="206" spans="1:9" x14ac:dyDescent="0.35">
      <c r="A206" t="str">
        <f t="shared" ref="A206:A269" si="3">C206&amp;I206</f>
        <v>Хованский ВасилийМ10</v>
      </c>
      <c r="B206" s="4">
        <v>1</v>
      </c>
      <c r="C206" s="4" t="s">
        <v>192</v>
      </c>
      <c r="D206" s="4" t="s">
        <v>33</v>
      </c>
      <c r="E206" s="4">
        <v>2012</v>
      </c>
      <c r="F206" s="5">
        <v>6.7129629629629622E-3</v>
      </c>
      <c r="G206" s="4">
        <v>1</v>
      </c>
      <c r="H206" s="4">
        <v>200</v>
      </c>
      <c r="I206" s="23" t="s">
        <v>970</v>
      </c>
    </row>
    <row r="207" spans="1:9" x14ac:dyDescent="0.35">
      <c r="A207" t="str">
        <f t="shared" si="3"/>
        <v>Мозговой ДмитрийМ10</v>
      </c>
      <c r="B207" s="4">
        <v>2</v>
      </c>
      <c r="C207" s="4" t="s">
        <v>489</v>
      </c>
      <c r="D207" s="4" t="s">
        <v>58</v>
      </c>
      <c r="E207" s="4">
        <v>2012</v>
      </c>
      <c r="F207" s="5">
        <v>8.7847222222222233E-3</v>
      </c>
      <c r="G207" s="4">
        <v>2</v>
      </c>
      <c r="H207" s="4">
        <v>169.2</v>
      </c>
      <c r="I207" s="23" t="s">
        <v>970</v>
      </c>
    </row>
    <row r="208" spans="1:9" x14ac:dyDescent="0.35">
      <c r="A208" t="str">
        <f t="shared" si="3"/>
        <v>Окунев РусланМ10</v>
      </c>
      <c r="B208" s="4">
        <v>3</v>
      </c>
      <c r="C208" s="4" t="s">
        <v>212</v>
      </c>
      <c r="D208" s="4" t="s">
        <v>58</v>
      </c>
      <c r="E208" s="4">
        <v>2012</v>
      </c>
      <c r="F208" s="5">
        <v>8.8773148148148153E-3</v>
      </c>
      <c r="G208" s="4">
        <v>3</v>
      </c>
      <c r="H208" s="4">
        <v>167.8</v>
      </c>
      <c r="I208" s="23" t="s">
        <v>970</v>
      </c>
    </row>
    <row r="209" spans="1:9" x14ac:dyDescent="0.35">
      <c r="A209" t="str">
        <f t="shared" si="3"/>
        <v>Панков ДанилМ10</v>
      </c>
      <c r="B209" s="4">
        <v>4</v>
      </c>
      <c r="C209" s="4" t="s">
        <v>195</v>
      </c>
      <c r="D209" s="4" t="s">
        <v>37</v>
      </c>
      <c r="E209" s="4">
        <v>2012</v>
      </c>
      <c r="F209" s="5">
        <v>9.9884259259259266E-3</v>
      </c>
      <c r="G209" s="4">
        <v>4</v>
      </c>
      <c r="H209" s="4">
        <v>151.30000000000001</v>
      </c>
      <c r="I209" s="23" t="s">
        <v>970</v>
      </c>
    </row>
    <row r="210" spans="1:9" x14ac:dyDescent="0.35">
      <c r="A210" t="str">
        <f t="shared" si="3"/>
        <v>Цветков АлександрМ10</v>
      </c>
      <c r="B210" s="4">
        <v>5</v>
      </c>
      <c r="C210" s="4" t="s">
        <v>490</v>
      </c>
      <c r="D210" s="4" t="s">
        <v>143</v>
      </c>
      <c r="E210" s="4">
        <v>2013</v>
      </c>
      <c r="F210" s="5">
        <v>1.0127314814814815E-2</v>
      </c>
      <c r="G210" s="4">
        <v>5</v>
      </c>
      <c r="H210" s="4">
        <v>149.19999999999999</v>
      </c>
      <c r="I210" s="23" t="s">
        <v>970</v>
      </c>
    </row>
    <row r="211" spans="1:9" x14ac:dyDescent="0.35">
      <c r="A211" t="str">
        <f t="shared" si="3"/>
        <v>Сигаев АндрейМ10</v>
      </c>
      <c r="B211" s="4">
        <v>6</v>
      </c>
      <c r="C211" s="4" t="s">
        <v>491</v>
      </c>
      <c r="D211" s="4" t="s">
        <v>48</v>
      </c>
      <c r="E211" s="4">
        <v>2013</v>
      </c>
      <c r="F211" s="5">
        <v>1.1018518518518518E-2</v>
      </c>
      <c r="G211" s="4">
        <v>6</v>
      </c>
      <c r="H211" s="4">
        <v>135.9</v>
      </c>
      <c r="I211" s="23" t="s">
        <v>970</v>
      </c>
    </row>
    <row r="212" spans="1:9" x14ac:dyDescent="0.35">
      <c r="A212" t="str">
        <f t="shared" si="3"/>
        <v>Громашев СтепанМ10</v>
      </c>
      <c r="B212" s="4">
        <v>7</v>
      </c>
      <c r="C212" s="4" t="s">
        <v>207</v>
      </c>
      <c r="D212" s="4" t="s">
        <v>48</v>
      </c>
      <c r="E212" s="4">
        <v>2012</v>
      </c>
      <c r="F212" s="5">
        <v>1.1990740740740739E-2</v>
      </c>
      <c r="G212" s="4">
        <v>7</v>
      </c>
      <c r="H212" s="4">
        <v>121.4</v>
      </c>
      <c r="I212" s="23" t="s">
        <v>970</v>
      </c>
    </row>
    <row r="213" spans="1:9" x14ac:dyDescent="0.35">
      <c r="A213" t="str">
        <f t="shared" si="3"/>
        <v>Сафонов ПавелМ10</v>
      </c>
      <c r="B213" s="4">
        <v>8</v>
      </c>
      <c r="C213" s="4" t="s">
        <v>492</v>
      </c>
      <c r="D213" s="4" t="s">
        <v>39</v>
      </c>
      <c r="E213" s="4">
        <v>2012</v>
      </c>
      <c r="F213" s="5">
        <v>1.2708333333333334E-2</v>
      </c>
      <c r="G213" s="4">
        <v>8</v>
      </c>
      <c r="H213" s="4">
        <v>110.7</v>
      </c>
      <c r="I213" s="23" t="s">
        <v>970</v>
      </c>
    </row>
    <row r="214" spans="1:9" x14ac:dyDescent="0.35">
      <c r="A214" t="str">
        <f t="shared" si="3"/>
        <v>Шумко МихаилМ10</v>
      </c>
      <c r="B214" s="4">
        <v>9</v>
      </c>
      <c r="C214" s="4" t="s">
        <v>193</v>
      </c>
      <c r="D214" s="4" t="s">
        <v>37</v>
      </c>
      <c r="E214" s="4">
        <v>2012</v>
      </c>
      <c r="F214" s="5">
        <v>1.2905092592592591E-2</v>
      </c>
      <c r="G214" s="4">
        <v>9</v>
      </c>
      <c r="H214" s="4">
        <v>107.8</v>
      </c>
      <c r="I214" s="23" t="s">
        <v>970</v>
      </c>
    </row>
    <row r="215" spans="1:9" x14ac:dyDescent="0.35">
      <c r="A215" t="str">
        <f t="shared" si="3"/>
        <v>Прядильщиков ЕвгенийМ10</v>
      </c>
      <c r="B215" s="4">
        <v>10</v>
      </c>
      <c r="C215" s="4" t="s">
        <v>202</v>
      </c>
      <c r="D215" s="4" t="s">
        <v>48</v>
      </c>
      <c r="E215" s="4">
        <v>2012</v>
      </c>
      <c r="F215" s="5">
        <v>1.3414351851851851E-2</v>
      </c>
      <c r="G215" s="4">
        <v>10</v>
      </c>
      <c r="H215" s="4">
        <v>100.2</v>
      </c>
      <c r="I215" s="23" t="s">
        <v>970</v>
      </c>
    </row>
    <row r="216" spans="1:9" x14ac:dyDescent="0.35">
      <c r="A216" t="str">
        <f t="shared" si="3"/>
        <v>Исанов СтепанМ10</v>
      </c>
      <c r="B216" s="4">
        <v>11</v>
      </c>
      <c r="C216" s="4" t="s">
        <v>225</v>
      </c>
      <c r="D216" s="4" t="s">
        <v>44</v>
      </c>
      <c r="E216" s="4">
        <v>2012</v>
      </c>
      <c r="F216" s="5">
        <v>1.4155092592592592E-2</v>
      </c>
      <c r="G216" s="4">
        <v>11</v>
      </c>
      <c r="H216" s="4">
        <v>89.2</v>
      </c>
      <c r="I216" s="23" t="s">
        <v>970</v>
      </c>
    </row>
    <row r="217" spans="1:9" x14ac:dyDescent="0.35">
      <c r="A217" t="str">
        <f t="shared" si="3"/>
        <v>Тройнов ВладиславМ10</v>
      </c>
      <c r="B217" s="4">
        <v>12</v>
      </c>
      <c r="C217" s="4" t="s">
        <v>493</v>
      </c>
      <c r="D217" s="4" t="s">
        <v>39</v>
      </c>
      <c r="E217" s="4">
        <v>2012</v>
      </c>
      <c r="F217" s="5">
        <v>1.4270833333333335E-2</v>
      </c>
      <c r="G217" s="4">
        <v>12</v>
      </c>
      <c r="H217" s="4">
        <v>87.5</v>
      </c>
      <c r="I217" s="23" t="s">
        <v>970</v>
      </c>
    </row>
    <row r="218" spans="1:9" x14ac:dyDescent="0.35">
      <c r="A218" t="str">
        <f t="shared" si="3"/>
        <v>Маркин ВладимирМ10</v>
      </c>
      <c r="B218" s="4">
        <v>13</v>
      </c>
      <c r="C218" s="4" t="s">
        <v>206</v>
      </c>
      <c r="D218" s="4" t="s">
        <v>94</v>
      </c>
      <c r="E218" s="4">
        <v>2013</v>
      </c>
      <c r="F218" s="5">
        <v>1.4444444444444446E-2</v>
      </c>
      <c r="G218" s="4">
        <v>13</v>
      </c>
      <c r="H218" s="4">
        <v>84.9</v>
      </c>
      <c r="I218" s="23" t="s">
        <v>970</v>
      </c>
    </row>
    <row r="219" spans="1:9" x14ac:dyDescent="0.35">
      <c r="A219" t="str">
        <f t="shared" si="3"/>
        <v>Киселев ИванМ10</v>
      </c>
      <c r="B219" s="4">
        <v>14</v>
      </c>
      <c r="C219" s="4" t="s">
        <v>196</v>
      </c>
      <c r="D219" s="4" t="s">
        <v>37</v>
      </c>
      <c r="E219" s="4">
        <v>2013</v>
      </c>
      <c r="F219" s="5">
        <v>1.4710648148148148E-2</v>
      </c>
      <c r="G219" s="4">
        <v>14</v>
      </c>
      <c r="H219" s="4">
        <v>80.900000000000006</v>
      </c>
      <c r="I219" s="23" t="s">
        <v>970</v>
      </c>
    </row>
    <row r="220" spans="1:9" x14ac:dyDescent="0.35">
      <c r="A220" t="str">
        <f t="shared" si="3"/>
        <v>Яньшин АртёмМ10</v>
      </c>
      <c r="B220" s="4">
        <v>15</v>
      </c>
      <c r="C220" s="4" t="s">
        <v>494</v>
      </c>
      <c r="D220" s="4" t="s">
        <v>83</v>
      </c>
      <c r="E220" s="4">
        <v>2012</v>
      </c>
      <c r="F220" s="5">
        <v>1.5949074074074074E-2</v>
      </c>
      <c r="G220" s="4">
        <v>15</v>
      </c>
      <c r="H220" s="4">
        <v>62.5</v>
      </c>
      <c r="I220" s="23" t="s">
        <v>970</v>
      </c>
    </row>
    <row r="221" spans="1:9" x14ac:dyDescent="0.35">
      <c r="A221" t="str">
        <f t="shared" si="3"/>
        <v>Толмачев ВасилийМ10</v>
      </c>
      <c r="B221" s="4">
        <v>16</v>
      </c>
      <c r="C221" s="4" t="s">
        <v>204</v>
      </c>
      <c r="D221" s="4" t="s">
        <v>37</v>
      </c>
      <c r="E221" s="4">
        <v>2013</v>
      </c>
      <c r="F221" s="5">
        <v>1.7222222222222222E-2</v>
      </c>
      <c r="G221" s="4">
        <v>16</v>
      </c>
      <c r="H221" s="4">
        <v>43.5</v>
      </c>
      <c r="I221" s="23" t="s">
        <v>970</v>
      </c>
    </row>
    <row r="222" spans="1:9" x14ac:dyDescent="0.35">
      <c r="A222" t="str">
        <f t="shared" si="3"/>
        <v>Колесник ГеоргийМ10</v>
      </c>
      <c r="B222" s="4">
        <v>17</v>
      </c>
      <c r="C222" s="4" t="s">
        <v>216</v>
      </c>
      <c r="D222" s="4" t="s">
        <v>44</v>
      </c>
      <c r="E222" s="4">
        <v>2013</v>
      </c>
      <c r="F222" s="5">
        <v>1.7951388888888888E-2</v>
      </c>
      <c r="G222" s="4">
        <v>17</v>
      </c>
      <c r="H222" s="4">
        <v>32.6</v>
      </c>
      <c r="I222" s="23" t="s">
        <v>970</v>
      </c>
    </row>
    <row r="223" spans="1:9" x14ac:dyDescent="0.35">
      <c r="A223" t="str">
        <f t="shared" si="3"/>
        <v>Аксенов АлександрМ10</v>
      </c>
      <c r="B223" s="4">
        <v>18</v>
      </c>
      <c r="C223" s="4" t="s">
        <v>495</v>
      </c>
      <c r="D223" s="4" t="s">
        <v>39</v>
      </c>
      <c r="E223" s="4">
        <v>2012</v>
      </c>
      <c r="F223" s="5">
        <v>1.8877314814814816E-2</v>
      </c>
      <c r="G223" s="4">
        <v>18</v>
      </c>
      <c r="H223" s="4">
        <v>18.8</v>
      </c>
      <c r="I223" s="23" t="s">
        <v>970</v>
      </c>
    </row>
    <row r="224" spans="1:9" x14ac:dyDescent="0.35">
      <c r="A224" t="str">
        <f t="shared" si="3"/>
        <v>Гурин МихаилМ10</v>
      </c>
      <c r="B224" s="4">
        <v>19</v>
      </c>
      <c r="C224" s="4" t="s">
        <v>200</v>
      </c>
      <c r="D224" s="4" t="s">
        <v>83</v>
      </c>
      <c r="E224" s="4">
        <v>2012</v>
      </c>
      <c r="F224" s="5">
        <v>1.9317129629629629E-2</v>
      </c>
      <c r="G224" s="4">
        <v>19</v>
      </c>
      <c r="H224" s="4">
        <v>12.3</v>
      </c>
      <c r="I224" s="23" t="s">
        <v>970</v>
      </c>
    </row>
    <row r="225" spans="1:9" x14ac:dyDescent="0.35">
      <c r="A225" t="str">
        <f t="shared" si="3"/>
        <v>Рубцов ИгорьМ10</v>
      </c>
      <c r="B225" s="4">
        <v>20</v>
      </c>
      <c r="C225" s="4" t="s">
        <v>496</v>
      </c>
      <c r="D225" s="4" t="s">
        <v>44</v>
      </c>
      <c r="E225" s="4">
        <v>2013</v>
      </c>
      <c r="F225" s="5">
        <v>2.0787037037037038E-2</v>
      </c>
      <c r="G225" s="4">
        <v>20</v>
      </c>
      <c r="H225" s="4">
        <v>1</v>
      </c>
      <c r="I225" s="23" t="s">
        <v>970</v>
      </c>
    </row>
    <row r="226" spans="1:9" x14ac:dyDescent="0.35">
      <c r="A226" t="str">
        <f t="shared" si="3"/>
        <v>Эммерт ЛеонидМ10</v>
      </c>
      <c r="B226" s="4">
        <v>21</v>
      </c>
      <c r="C226" s="4" t="s">
        <v>218</v>
      </c>
      <c r="D226" s="4" t="s">
        <v>48</v>
      </c>
      <c r="E226" s="4">
        <v>2013</v>
      </c>
      <c r="F226" s="5">
        <v>2.1886574074074072E-2</v>
      </c>
      <c r="G226" s="4">
        <v>21</v>
      </c>
      <c r="H226" s="4">
        <v>1</v>
      </c>
      <c r="I226" s="23" t="s">
        <v>970</v>
      </c>
    </row>
    <row r="227" spans="1:9" x14ac:dyDescent="0.35">
      <c r="A227" t="str">
        <f t="shared" si="3"/>
        <v>Павелко ДаниилМ10</v>
      </c>
      <c r="B227" s="4">
        <v>22</v>
      </c>
      <c r="C227" s="4" t="s">
        <v>208</v>
      </c>
      <c r="D227" s="4" t="s">
        <v>48</v>
      </c>
      <c r="E227" s="4">
        <v>2012</v>
      </c>
      <c r="F227" s="5">
        <v>2.1979166666666664E-2</v>
      </c>
      <c r="G227" s="4">
        <v>22</v>
      </c>
      <c r="H227" s="4">
        <v>1</v>
      </c>
      <c r="I227" s="23" t="s">
        <v>970</v>
      </c>
    </row>
    <row r="228" spans="1:9" x14ac:dyDescent="0.35">
      <c r="A228" t="str">
        <f t="shared" si="3"/>
        <v>Паболков АртемМ10</v>
      </c>
      <c r="B228" s="4">
        <v>23</v>
      </c>
      <c r="C228" s="4" t="s">
        <v>497</v>
      </c>
      <c r="D228" s="4" t="s">
        <v>112</v>
      </c>
      <c r="E228" s="4">
        <v>2013</v>
      </c>
      <c r="F228" s="5">
        <v>2.5115740740740741E-2</v>
      </c>
      <c r="G228" s="4">
        <v>23</v>
      </c>
      <c r="H228" s="4">
        <v>1</v>
      </c>
      <c r="I228" s="23" t="s">
        <v>970</v>
      </c>
    </row>
    <row r="229" spans="1:9" x14ac:dyDescent="0.35">
      <c r="A229" t="str">
        <f t="shared" si="3"/>
        <v>Лисицин ИванМ10</v>
      </c>
      <c r="B229" s="4">
        <v>24</v>
      </c>
      <c r="C229" s="4" t="s">
        <v>498</v>
      </c>
      <c r="D229" s="4" t="s">
        <v>211</v>
      </c>
      <c r="E229" s="4">
        <v>2013</v>
      </c>
      <c r="F229" s="5">
        <v>2.6851851851851849E-2</v>
      </c>
      <c r="G229" s="4">
        <v>24</v>
      </c>
      <c r="H229" s="4">
        <v>1</v>
      </c>
      <c r="I229" s="23" t="s">
        <v>970</v>
      </c>
    </row>
    <row r="230" spans="1:9" x14ac:dyDescent="0.35">
      <c r="A230" t="str">
        <f t="shared" si="3"/>
        <v>Прудских ЮрийМ10</v>
      </c>
      <c r="B230" s="4">
        <v>25</v>
      </c>
      <c r="C230" s="4" t="s">
        <v>499</v>
      </c>
      <c r="D230" s="4" t="s">
        <v>149</v>
      </c>
      <c r="E230" s="4">
        <v>2012</v>
      </c>
      <c r="F230" s="5">
        <v>3.1307870370370368E-2</v>
      </c>
      <c r="G230" s="4">
        <v>25</v>
      </c>
      <c r="H230" s="4">
        <v>1</v>
      </c>
      <c r="I230" s="23" t="s">
        <v>970</v>
      </c>
    </row>
    <row r="231" spans="1:9" x14ac:dyDescent="0.35">
      <c r="A231" t="str">
        <f t="shared" si="3"/>
        <v>Языков АлександрМ10</v>
      </c>
      <c r="B231" s="4">
        <v>26</v>
      </c>
      <c r="C231" s="4" t="s">
        <v>500</v>
      </c>
      <c r="D231" s="4" t="s">
        <v>37</v>
      </c>
      <c r="E231" s="4">
        <v>2013</v>
      </c>
      <c r="F231" s="5">
        <v>3.2870370370370376E-2</v>
      </c>
      <c r="G231" s="4">
        <v>26</v>
      </c>
      <c r="H231" s="4">
        <v>1</v>
      </c>
      <c r="I231" s="23" t="s">
        <v>970</v>
      </c>
    </row>
    <row r="232" spans="1:9" x14ac:dyDescent="0.35">
      <c r="A232" t="str">
        <f t="shared" si="3"/>
        <v>Чикунов МихаилМ10</v>
      </c>
      <c r="B232" s="4">
        <v>27</v>
      </c>
      <c r="C232" s="4" t="s">
        <v>197</v>
      </c>
      <c r="D232" s="4" t="s">
        <v>98</v>
      </c>
      <c r="E232" s="4">
        <v>2012</v>
      </c>
      <c r="F232" s="5">
        <v>3.3425925925925921E-2</v>
      </c>
      <c r="G232" s="4">
        <v>27</v>
      </c>
      <c r="H232" s="4">
        <v>1</v>
      </c>
      <c r="I232" s="23" t="s">
        <v>970</v>
      </c>
    </row>
    <row r="233" spans="1:9" x14ac:dyDescent="0.35">
      <c r="A233" t="str">
        <f t="shared" si="3"/>
        <v>Елисеев АндрейМ10</v>
      </c>
      <c r="B233" s="4">
        <v>28</v>
      </c>
      <c r="C233" s="4" t="s">
        <v>263</v>
      </c>
      <c r="D233" s="4" t="s">
        <v>149</v>
      </c>
      <c r="E233" s="4">
        <v>2012</v>
      </c>
      <c r="F233" s="5">
        <v>3.4768518518518525E-2</v>
      </c>
      <c r="G233" s="4">
        <v>28</v>
      </c>
      <c r="H233" s="4">
        <v>1</v>
      </c>
      <c r="I233" s="23" t="s">
        <v>970</v>
      </c>
    </row>
    <row r="234" spans="1:9" x14ac:dyDescent="0.35">
      <c r="A234" t="str">
        <f t="shared" si="3"/>
        <v>Клёсов МаксимМ10</v>
      </c>
      <c r="B234" s="4">
        <v>29</v>
      </c>
      <c r="C234" s="4" t="s">
        <v>501</v>
      </c>
      <c r="D234" s="4" t="s">
        <v>42</v>
      </c>
      <c r="E234" s="4">
        <v>2012</v>
      </c>
      <c r="F234" s="5">
        <v>5.0868055555555548E-2</v>
      </c>
      <c r="G234" s="4">
        <v>29</v>
      </c>
      <c r="H234" s="4">
        <v>1</v>
      </c>
      <c r="I234" s="23" t="s">
        <v>970</v>
      </c>
    </row>
    <row r="235" spans="1:9" x14ac:dyDescent="0.35">
      <c r="A235" t="str">
        <f t="shared" si="3"/>
        <v>Сенцов ФедорМ10</v>
      </c>
      <c r="B235" s="4">
        <v>30</v>
      </c>
      <c r="C235" s="4" t="s">
        <v>502</v>
      </c>
      <c r="D235" s="4" t="s">
        <v>112</v>
      </c>
      <c r="E235" s="4">
        <v>2013</v>
      </c>
      <c r="F235" s="5">
        <v>5.1400462962962967E-2</v>
      </c>
      <c r="G235" s="4">
        <v>30</v>
      </c>
      <c r="H235" s="4">
        <v>1</v>
      </c>
      <c r="I235" s="23" t="s">
        <v>970</v>
      </c>
    </row>
    <row r="236" spans="1:9" x14ac:dyDescent="0.35">
      <c r="A236" t="str">
        <f t="shared" si="3"/>
        <v>Просветов МихаилМ10</v>
      </c>
      <c r="B236" s="4">
        <v>31</v>
      </c>
      <c r="C236" s="4" t="s">
        <v>503</v>
      </c>
      <c r="D236" s="4" t="s">
        <v>211</v>
      </c>
      <c r="E236" s="4">
        <v>2013</v>
      </c>
      <c r="F236" s="5">
        <v>5.2835648148148145E-2</v>
      </c>
      <c r="G236" s="4">
        <v>31</v>
      </c>
      <c r="H236" s="4">
        <v>1</v>
      </c>
      <c r="I236" s="23" t="s">
        <v>970</v>
      </c>
    </row>
    <row r="237" spans="1:9" x14ac:dyDescent="0.35">
      <c r="A237" t="str">
        <f t="shared" si="3"/>
        <v>Рудько АлексейМ10</v>
      </c>
      <c r="B237" s="4">
        <v>32</v>
      </c>
      <c r="C237" s="4" t="s">
        <v>198</v>
      </c>
      <c r="D237" s="4" t="s">
        <v>58</v>
      </c>
      <c r="E237" s="4">
        <v>2013</v>
      </c>
      <c r="F237" s="4"/>
      <c r="G237" s="4"/>
      <c r="H237" s="4">
        <v>0.01</v>
      </c>
      <c r="I237" s="23" t="s">
        <v>970</v>
      </c>
    </row>
    <row r="238" spans="1:9" x14ac:dyDescent="0.35">
      <c r="A238" t="str">
        <f t="shared" si="3"/>
        <v>Котов АнтонМ10</v>
      </c>
      <c r="B238" s="4">
        <v>33</v>
      </c>
      <c r="C238" s="4" t="s">
        <v>199</v>
      </c>
      <c r="D238" s="4" t="s">
        <v>58</v>
      </c>
      <c r="E238" s="4">
        <v>2012</v>
      </c>
      <c r="F238" s="4"/>
      <c r="G238" s="4"/>
      <c r="H238" s="4">
        <v>0.01</v>
      </c>
      <c r="I238" s="23" t="s">
        <v>970</v>
      </c>
    </row>
    <row r="239" spans="1:9" x14ac:dyDescent="0.35">
      <c r="A239" t="str">
        <f t="shared" si="3"/>
        <v>Княжев ДаниилМ10</v>
      </c>
      <c r="B239" s="4">
        <v>34</v>
      </c>
      <c r="C239" s="4" t="s">
        <v>504</v>
      </c>
      <c r="D239" s="4" t="s">
        <v>58</v>
      </c>
      <c r="E239" s="4">
        <v>2012</v>
      </c>
      <c r="F239" s="4"/>
      <c r="G239" s="4"/>
      <c r="H239" s="4">
        <v>0.01</v>
      </c>
      <c r="I239" s="23" t="s">
        <v>970</v>
      </c>
    </row>
    <row r="240" spans="1:9" x14ac:dyDescent="0.35">
      <c r="A240" t="str">
        <f t="shared" si="3"/>
        <v>Кривцов МаксимМ10</v>
      </c>
      <c r="B240" s="4">
        <v>35</v>
      </c>
      <c r="C240" s="4" t="s">
        <v>505</v>
      </c>
      <c r="D240" s="4" t="s">
        <v>112</v>
      </c>
      <c r="E240" s="4">
        <v>2012</v>
      </c>
      <c r="F240" s="4"/>
      <c r="G240" s="4"/>
      <c r="H240" s="4">
        <v>0.01</v>
      </c>
      <c r="I240" s="23" t="s">
        <v>970</v>
      </c>
    </row>
    <row r="241" spans="1:9" x14ac:dyDescent="0.35">
      <c r="A241" t="str">
        <f t="shared" si="3"/>
        <v>Горбунов ЕгорМ10</v>
      </c>
      <c r="B241" s="4">
        <v>36</v>
      </c>
      <c r="C241" s="4" t="s">
        <v>506</v>
      </c>
      <c r="D241" s="4" t="s">
        <v>48</v>
      </c>
      <c r="E241" s="4">
        <v>2012</v>
      </c>
      <c r="F241" s="4"/>
      <c r="G241" s="4"/>
      <c r="H241" s="4">
        <v>0.01</v>
      </c>
      <c r="I241" s="23" t="s">
        <v>970</v>
      </c>
    </row>
    <row r="242" spans="1:9" x14ac:dyDescent="0.35">
      <c r="A242" t="str">
        <f t="shared" si="3"/>
        <v>Попов ДмитрийМ10</v>
      </c>
      <c r="B242" s="4">
        <v>37</v>
      </c>
      <c r="C242" s="4" t="s">
        <v>507</v>
      </c>
      <c r="D242" s="4" t="s">
        <v>98</v>
      </c>
      <c r="E242" s="4">
        <v>2013</v>
      </c>
      <c r="F242" s="4"/>
      <c r="G242" s="4"/>
      <c r="H242" s="4">
        <v>0.01</v>
      </c>
      <c r="I242" s="23" t="s">
        <v>970</v>
      </c>
    </row>
    <row r="243" spans="1:9" ht="14.5" customHeight="1" x14ac:dyDescent="0.35">
      <c r="A243" t="str">
        <f t="shared" si="3"/>
        <v/>
      </c>
      <c r="B243" s="29" t="s">
        <v>508</v>
      </c>
      <c r="C243" s="29"/>
      <c r="D243" s="29"/>
      <c r="E243" s="29"/>
      <c r="F243" s="29"/>
      <c r="G243" s="29"/>
      <c r="H243" s="29"/>
    </row>
    <row r="244" spans="1:9" ht="14.5" customHeight="1" x14ac:dyDescent="0.35">
      <c r="A244" t="str">
        <f t="shared" si="3"/>
        <v/>
      </c>
      <c r="B244" s="29"/>
      <c r="C244" s="29"/>
      <c r="D244" s="29"/>
      <c r="E244" s="29"/>
      <c r="F244" s="29"/>
      <c r="G244" s="29"/>
      <c r="H244" s="29"/>
    </row>
    <row r="245" spans="1:9" x14ac:dyDescent="0.35">
      <c r="A245" t="str">
        <f t="shared" si="3"/>
        <v>Фамилия, имя</v>
      </c>
      <c r="B245" s="3" t="s">
        <v>20</v>
      </c>
      <c r="C245" s="4" t="s">
        <v>31</v>
      </c>
      <c r="D245" s="4" t="s">
        <v>21</v>
      </c>
      <c r="E245" s="4" t="s">
        <v>22</v>
      </c>
      <c r="F245" s="4" t="s">
        <v>23</v>
      </c>
      <c r="G245" s="4" t="s">
        <v>24</v>
      </c>
      <c r="H245" s="4" t="s">
        <v>25</v>
      </c>
    </row>
    <row r="246" spans="1:9" x14ac:dyDescent="0.35">
      <c r="A246" t="str">
        <f t="shared" si="3"/>
        <v>Леонтьев НикитаМ12</v>
      </c>
      <c r="B246" s="4">
        <v>1</v>
      </c>
      <c r="C246" s="4" t="s">
        <v>226</v>
      </c>
      <c r="D246" s="4" t="s">
        <v>112</v>
      </c>
      <c r="E246" s="4">
        <v>2010</v>
      </c>
      <c r="F246" s="5">
        <v>6.4351851851851861E-3</v>
      </c>
      <c r="G246" s="4">
        <v>1</v>
      </c>
      <c r="H246" s="4">
        <v>200</v>
      </c>
      <c r="I246" s="23" t="s">
        <v>971</v>
      </c>
    </row>
    <row r="247" spans="1:9" x14ac:dyDescent="0.35">
      <c r="A247" t="str">
        <f t="shared" si="3"/>
        <v>Остренко МатвейМ12</v>
      </c>
      <c r="B247" s="4">
        <v>2</v>
      </c>
      <c r="C247" s="4" t="s">
        <v>509</v>
      </c>
      <c r="D247" s="4" t="s">
        <v>46</v>
      </c>
      <c r="E247" s="4">
        <v>2010</v>
      </c>
      <c r="F247" s="5">
        <v>7.5347222222222213E-3</v>
      </c>
      <c r="G247" s="4">
        <v>2</v>
      </c>
      <c r="H247" s="4">
        <v>183</v>
      </c>
      <c r="I247" s="23" t="s">
        <v>971</v>
      </c>
    </row>
    <row r="248" spans="1:9" x14ac:dyDescent="0.35">
      <c r="A248" t="str">
        <f t="shared" si="3"/>
        <v>Котляров ВладиславМ12</v>
      </c>
      <c r="B248" s="4">
        <v>3</v>
      </c>
      <c r="C248" s="4" t="s">
        <v>229</v>
      </c>
      <c r="D248" s="4" t="s">
        <v>37</v>
      </c>
      <c r="E248" s="4">
        <v>2010</v>
      </c>
      <c r="F248" s="5">
        <v>8.8657407407407417E-3</v>
      </c>
      <c r="G248" s="4">
        <v>3</v>
      </c>
      <c r="H248" s="4">
        <v>162.30000000000001</v>
      </c>
      <c r="I248" s="23" t="s">
        <v>971</v>
      </c>
    </row>
    <row r="249" spans="1:9" x14ac:dyDescent="0.35">
      <c r="A249" t="str">
        <f t="shared" si="3"/>
        <v>Филонов ПавелМ12</v>
      </c>
      <c r="B249" s="4">
        <v>4</v>
      </c>
      <c r="C249" s="4" t="s">
        <v>253</v>
      </c>
      <c r="D249" s="4" t="s">
        <v>46</v>
      </c>
      <c r="E249" s="4">
        <v>2010</v>
      </c>
      <c r="F249" s="5">
        <v>8.8888888888888889E-3</v>
      </c>
      <c r="G249" s="4">
        <v>4</v>
      </c>
      <c r="H249" s="4">
        <v>161.9</v>
      </c>
      <c r="I249" s="23" t="s">
        <v>971</v>
      </c>
    </row>
    <row r="250" spans="1:9" x14ac:dyDescent="0.35">
      <c r="A250" t="str">
        <f t="shared" si="3"/>
        <v>Орлов ИльяМ12</v>
      </c>
      <c r="B250" s="4">
        <v>5</v>
      </c>
      <c r="C250" s="4" t="s">
        <v>295</v>
      </c>
      <c r="D250" s="4" t="s">
        <v>33</v>
      </c>
      <c r="E250" s="4">
        <v>2010</v>
      </c>
      <c r="F250" s="5">
        <v>8.9236111111111113E-3</v>
      </c>
      <c r="G250" s="4">
        <v>5</v>
      </c>
      <c r="H250" s="4">
        <v>161.4</v>
      </c>
      <c r="I250" s="23" t="s">
        <v>971</v>
      </c>
    </row>
    <row r="251" spans="1:9" x14ac:dyDescent="0.35">
      <c r="A251" t="str">
        <f t="shared" si="3"/>
        <v>Борщев ПавелМ12</v>
      </c>
      <c r="B251" s="4">
        <v>6</v>
      </c>
      <c r="C251" s="4" t="s">
        <v>510</v>
      </c>
      <c r="D251" s="4" t="s">
        <v>35</v>
      </c>
      <c r="E251" s="4">
        <v>2010</v>
      </c>
      <c r="F251" s="5">
        <v>9.0393518518518522E-3</v>
      </c>
      <c r="G251" s="4">
        <v>6</v>
      </c>
      <c r="H251" s="4">
        <v>159.6</v>
      </c>
      <c r="I251" s="23" t="s">
        <v>971</v>
      </c>
    </row>
    <row r="252" spans="1:9" x14ac:dyDescent="0.35">
      <c r="A252" t="str">
        <f t="shared" si="3"/>
        <v>Чуйков МаксимМ12</v>
      </c>
      <c r="B252" s="4">
        <v>7</v>
      </c>
      <c r="C252" s="4" t="s">
        <v>236</v>
      </c>
      <c r="D252" s="4" t="s">
        <v>58</v>
      </c>
      <c r="E252" s="4">
        <v>2011</v>
      </c>
      <c r="F252" s="5">
        <v>9.3402777777777772E-3</v>
      </c>
      <c r="G252" s="4">
        <v>7</v>
      </c>
      <c r="H252" s="4">
        <v>154.9</v>
      </c>
      <c r="I252" s="23" t="s">
        <v>971</v>
      </c>
    </row>
    <row r="253" spans="1:9" x14ac:dyDescent="0.35">
      <c r="A253" t="str">
        <f t="shared" si="3"/>
        <v>Панков НикитаМ12</v>
      </c>
      <c r="B253" s="4">
        <v>8</v>
      </c>
      <c r="C253" s="4" t="s">
        <v>228</v>
      </c>
      <c r="D253" s="4" t="s">
        <v>37</v>
      </c>
      <c r="E253" s="4">
        <v>2010</v>
      </c>
      <c r="F253" s="5">
        <v>9.5833333333333343E-3</v>
      </c>
      <c r="G253" s="4">
        <v>8</v>
      </c>
      <c r="H253" s="4">
        <v>151.1</v>
      </c>
      <c r="I253" s="23" t="s">
        <v>971</v>
      </c>
    </row>
    <row r="254" spans="1:9" x14ac:dyDescent="0.35">
      <c r="A254" t="str">
        <f t="shared" si="3"/>
        <v>Чеботарев МихаилМ12</v>
      </c>
      <c r="B254" s="4">
        <v>9</v>
      </c>
      <c r="C254" s="4" t="s">
        <v>249</v>
      </c>
      <c r="D254" s="4" t="s">
        <v>149</v>
      </c>
      <c r="E254" s="4">
        <v>2010</v>
      </c>
      <c r="F254" s="5">
        <v>9.6643518518518511E-3</v>
      </c>
      <c r="G254" s="4">
        <v>9</v>
      </c>
      <c r="H254" s="4">
        <v>149.9</v>
      </c>
      <c r="I254" s="23" t="s">
        <v>971</v>
      </c>
    </row>
    <row r="255" spans="1:9" x14ac:dyDescent="0.35">
      <c r="A255" t="str">
        <f t="shared" si="3"/>
        <v>Сухоруков ИльяМ12</v>
      </c>
      <c r="B255" s="4">
        <v>10</v>
      </c>
      <c r="C255" s="4" t="s">
        <v>246</v>
      </c>
      <c r="D255" s="4" t="s">
        <v>94</v>
      </c>
      <c r="E255" s="4">
        <v>2011</v>
      </c>
      <c r="F255" s="5">
        <v>1.037037037037037E-2</v>
      </c>
      <c r="G255" s="4">
        <v>10</v>
      </c>
      <c r="H255" s="4">
        <v>138.9</v>
      </c>
      <c r="I255" s="23" t="s">
        <v>971</v>
      </c>
    </row>
    <row r="256" spans="1:9" x14ac:dyDescent="0.35">
      <c r="A256" t="str">
        <f t="shared" si="3"/>
        <v>Командоров ДмитрийМ12</v>
      </c>
      <c r="B256" s="4">
        <v>11</v>
      </c>
      <c r="C256" s="4" t="s">
        <v>511</v>
      </c>
      <c r="D256" s="4" t="s">
        <v>39</v>
      </c>
      <c r="E256" s="4">
        <v>2010</v>
      </c>
      <c r="F256" s="5">
        <v>1.0486111111111111E-2</v>
      </c>
      <c r="G256" s="4">
        <v>11</v>
      </c>
      <c r="H256" s="4">
        <v>137.1</v>
      </c>
      <c r="I256" s="23" t="s">
        <v>971</v>
      </c>
    </row>
    <row r="257" spans="1:9" x14ac:dyDescent="0.35">
      <c r="A257" t="str">
        <f t="shared" si="3"/>
        <v>Савельев ВладимирМ12</v>
      </c>
      <c r="B257" s="4">
        <v>12</v>
      </c>
      <c r="C257" s="4" t="s">
        <v>233</v>
      </c>
      <c r="D257" s="4" t="s">
        <v>27</v>
      </c>
      <c r="E257" s="4">
        <v>2011</v>
      </c>
      <c r="F257" s="5">
        <v>1.0891203703703703E-2</v>
      </c>
      <c r="G257" s="4">
        <v>12</v>
      </c>
      <c r="H257" s="4">
        <v>130.80000000000001</v>
      </c>
      <c r="I257" s="23" t="s">
        <v>971</v>
      </c>
    </row>
    <row r="258" spans="1:9" x14ac:dyDescent="0.35">
      <c r="A258" t="str">
        <f t="shared" si="3"/>
        <v>Пономарев РоманМ12</v>
      </c>
      <c r="B258" s="4">
        <v>13</v>
      </c>
      <c r="C258" s="4" t="s">
        <v>247</v>
      </c>
      <c r="D258" s="4" t="s">
        <v>58</v>
      </c>
      <c r="E258" s="4">
        <v>2011</v>
      </c>
      <c r="F258" s="5">
        <v>1.0902777777777777E-2</v>
      </c>
      <c r="G258" s="4">
        <v>13</v>
      </c>
      <c r="H258" s="4">
        <v>130.6</v>
      </c>
      <c r="I258" s="23" t="s">
        <v>971</v>
      </c>
    </row>
    <row r="259" spans="1:9" x14ac:dyDescent="0.35">
      <c r="A259" t="str">
        <f t="shared" si="3"/>
        <v>Лоза ДаниилМ12</v>
      </c>
      <c r="B259" s="4">
        <v>14</v>
      </c>
      <c r="C259" s="4" t="s">
        <v>512</v>
      </c>
      <c r="D259" s="4" t="s">
        <v>37</v>
      </c>
      <c r="E259" s="4">
        <v>2010</v>
      </c>
      <c r="F259" s="5">
        <v>1.0995370370370371E-2</v>
      </c>
      <c r="G259" s="4">
        <v>14</v>
      </c>
      <c r="H259" s="4">
        <v>129.19999999999999</v>
      </c>
      <c r="I259" s="23" t="s">
        <v>971</v>
      </c>
    </row>
    <row r="260" spans="1:9" x14ac:dyDescent="0.35">
      <c r="A260" t="str">
        <f t="shared" si="3"/>
        <v>Кальченко ДанилаМ12</v>
      </c>
      <c r="B260" s="4">
        <v>15</v>
      </c>
      <c r="C260" s="4" t="s">
        <v>513</v>
      </c>
      <c r="D260" s="4" t="s">
        <v>149</v>
      </c>
      <c r="E260" s="4">
        <v>2011</v>
      </c>
      <c r="F260" s="5">
        <v>1.1041666666666667E-2</v>
      </c>
      <c r="G260" s="4">
        <v>15</v>
      </c>
      <c r="H260" s="4">
        <v>128.5</v>
      </c>
      <c r="I260" s="23" t="s">
        <v>971</v>
      </c>
    </row>
    <row r="261" spans="1:9" x14ac:dyDescent="0.35">
      <c r="A261" t="str">
        <f t="shared" si="3"/>
        <v>Свиридов ЯрославМ12</v>
      </c>
      <c r="B261" s="4">
        <v>16</v>
      </c>
      <c r="C261" s="4" t="s">
        <v>252</v>
      </c>
      <c r="D261" s="4" t="s">
        <v>37</v>
      </c>
      <c r="E261" s="4">
        <v>2011</v>
      </c>
      <c r="F261" s="5">
        <v>1.1157407407407408E-2</v>
      </c>
      <c r="G261" s="4">
        <v>16</v>
      </c>
      <c r="H261" s="4">
        <v>126.7</v>
      </c>
      <c r="I261" s="23" t="s">
        <v>971</v>
      </c>
    </row>
    <row r="262" spans="1:9" x14ac:dyDescent="0.35">
      <c r="A262" t="str">
        <f t="shared" si="3"/>
        <v>Грязов МиронМ12</v>
      </c>
      <c r="B262" s="4">
        <v>17</v>
      </c>
      <c r="C262" s="4" t="s">
        <v>248</v>
      </c>
      <c r="D262" s="4" t="s">
        <v>58</v>
      </c>
      <c r="E262" s="4">
        <v>2011</v>
      </c>
      <c r="F262" s="5">
        <v>1.1423611111111112E-2</v>
      </c>
      <c r="G262" s="4">
        <v>17</v>
      </c>
      <c r="H262" s="4">
        <v>122.5</v>
      </c>
      <c r="I262" s="23" t="s">
        <v>971</v>
      </c>
    </row>
    <row r="263" spans="1:9" x14ac:dyDescent="0.35">
      <c r="A263" t="str">
        <f t="shared" si="3"/>
        <v>Маркин ЕлисейМ12</v>
      </c>
      <c r="B263" s="4">
        <v>18</v>
      </c>
      <c r="C263" s="4" t="s">
        <v>250</v>
      </c>
      <c r="D263" s="4" t="s">
        <v>94</v>
      </c>
      <c r="E263" s="4">
        <v>2011</v>
      </c>
      <c r="F263" s="5">
        <v>1.1805555555555555E-2</v>
      </c>
      <c r="G263" s="4">
        <v>18</v>
      </c>
      <c r="H263" s="4">
        <v>116.6</v>
      </c>
      <c r="I263" s="23" t="s">
        <v>971</v>
      </c>
    </row>
    <row r="264" spans="1:9" x14ac:dyDescent="0.35">
      <c r="A264" t="str">
        <f t="shared" si="3"/>
        <v>Демиденков АлександрМ12</v>
      </c>
      <c r="B264" s="4">
        <v>19</v>
      </c>
      <c r="C264" s="4" t="s">
        <v>514</v>
      </c>
      <c r="D264" s="4" t="s">
        <v>112</v>
      </c>
      <c r="E264" s="4">
        <v>2010</v>
      </c>
      <c r="F264" s="5">
        <v>1.2256944444444444E-2</v>
      </c>
      <c r="G264" s="4">
        <v>19</v>
      </c>
      <c r="H264" s="4">
        <v>109.6</v>
      </c>
      <c r="I264" s="23" t="s">
        <v>971</v>
      </c>
    </row>
    <row r="265" spans="1:9" x14ac:dyDescent="0.35">
      <c r="A265" t="str">
        <f t="shared" si="3"/>
        <v>Саввин АлександрМ12</v>
      </c>
      <c r="B265" s="4">
        <v>20</v>
      </c>
      <c r="C265" s="4" t="s">
        <v>515</v>
      </c>
      <c r="D265" s="4" t="s">
        <v>37</v>
      </c>
      <c r="E265" s="4">
        <v>2012</v>
      </c>
      <c r="F265" s="5">
        <v>1.2569444444444446E-2</v>
      </c>
      <c r="G265" s="4">
        <v>20</v>
      </c>
      <c r="H265" s="4">
        <v>104.7</v>
      </c>
      <c r="I265" s="23" t="s">
        <v>971</v>
      </c>
    </row>
    <row r="266" spans="1:9" x14ac:dyDescent="0.35">
      <c r="A266" t="str">
        <f t="shared" si="3"/>
        <v>Сайгаков КонстантинМ12</v>
      </c>
      <c r="B266" s="4">
        <v>21</v>
      </c>
      <c r="C266" s="4" t="s">
        <v>254</v>
      </c>
      <c r="D266" s="4" t="s">
        <v>44</v>
      </c>
      <c r="E266" s="4">
        <v>2010</v>
      </c>
      <c r="F266" s="5">
        <v>1.2870370370370372E-2</v>
      </c>
      <c r="G266" s="4">
        <v>21</v>
      </c>
      <c r="H266" s="4">
        <v>100</v>
      </c>
      <c r="I266" s="23" t="s">
        <v>971</v>
      </c>
    </row>
    <row r="267" spans="1:9" x14ac:dyDescent="0.35">
      <c r="A267" t="str">
        <f t="shared" si="3"/>
        <v>Попов АндрейМ12</v>
      </c>
      <c r="B267" s="4">
        <v>22</v>
      </c>
      <c r="C267" s="4" t="s">
        <v>516</v>
      </c>
      <c r="D267" s="4" t="s">
        <v>98</v>
      </c>
      <c r="E267" s="4">
        <v>2010</v>
      </c>
      <c r="F267" s="5">
        <v>1.3958333333333335E-2</v>
      </c>
      <c r="G267" s="4">
        <v>22</v>
      </c>
      <c r="H267" s="4">
        <v>83.1</v>
      </c>
      <c r="I267" s="23" t="s">
        <v>971</v>
      </c>
    </row>
    <row r="268" spans="1:9" x14ac:dyDescent="0.35">
      <c r="A268" t="str">
        <f t="shared" si="3"/>
        <v>Поляков ПавелМ12</v>
      </c>
      <c r="B268" s="4">
        <v>23</v>
      </c>
      <c r="C268" s="4" t="s">
        <v>517</v>
      </c>
      <c r="D268" s="4" t="s">
        <v>33</v>
      </c>
      <c r="E268" s="4">
        <v>2011</v>
      </c>
      <c r="F268" s="5">
        <v>1.4305555555555557E-2</v>
      </c>
      <c r="G268" s="4">
        <v>23</v>
      </c>
      <c r="H268" s="4">
        <v>77.7</v>
      </c>
      <c r="I268" s="23" t="s">
        <v>971</v>
      </c>
    </row>
    <row r="269" spans="1:9" x14ac:dyDescent="0.35">
      <c r="A269" t="str">
        <f t="shared" si="3"/>
        <v>Кочетов КириллМ12</v>
      </c>
      <c r="B269" s="4">
        <v>24</v>
      </c>
      <c r="C269" s="4" t="s">
        <v>518</v>
      </c>
      <c r="D269" s="4" t="s">
        <v>39</v>
      </c>
      <c r="E269" s="4">
        <v>2010</v>
      </c>
      <c r="F269" s="5">
        <v>1.4884259259259259E-2</v>
      </c>
      <c r="G269" s="4">
        <v>24</v>
      </c>
      <c r="H269" s="4">
        <v>68.8</v>
      </c>
      <c r="I269" s="23" t="s">
        <v>971</v>
      </c>
    </row>
    <row r="270" spans="1:9" x14ac:dyDescent="0.35">
      <c r="A270" t="str">
        <f t="shared" ref="A270:A333" si="4">C270&amp;I270</f>
        <v>Тихонов ВалерийМ12</v>
      </c>
      <c r="B270" s="4">
        <v>25</v>
      </c>
      <c r="C270" s="4" t="s">
        <v>237</v>
      </c>
      <c r="D270" s="4" t="s">
        <v>37</v>
      </c>
      <c r="E270" s="4">
        <v>2011</v>
      </c>
      <c r="F270" s="5">
        <v>1.5706018518518518E-2</v>
      </c>
      <c r="G270" s="4">
        <v>25</v>
      </c>
      <c r="H270" s="4">
        <v>56</v>
      </c>
      <c r="I270" s="23" t="s">
        <v>971</v>
      </c>
    </row>
    <row r="271" spans="1:9" x14ac:dyDescent="0.35">
      <c r="A271" t="str">
        <f t="shared" si="4"/>
        <v>Клевцов ИванМ12</v>
      </c>
      <c r="B271" s="4">
        <v>26</v>
      </c>
      <c r="C271" s="4" t="s">
        <v>256</v>
      </c>
      <c r="D271" s="4" t="s">
        <v>58</v>
      </c>
      <c r="E271" s="4">
        <v>2010</v>
      </c>
      <c r="F271" s="5">
        <v>1.6828703703703703E-2</v>
      </c>
      <c r="G271" s="4">
        <v>26</v>
      </c>
      <c r="H271" s="4">
        <v>38.5</v>
      </c>
      <c r="I271" s="23" t="s">
        <v>971</v>
      </c>
    </row>
    <row r="272" spans="1:9" x14ac:dyDescent="0.35">
      <c r="A272" t="str">
        <f t="shared" si="4"/>
        <v>Кабанов ЯрославМ12</v>
      </c>
      <c r="B272" s="4">
        <v>27</v>
      </c>
      <c r="C272" s="4" t="s">
        <v>519</v>
      </c>
      <c r="D272" s="4" t="s">
        <v>39</v>
      </c>
      <c r="E272" s="4">
        <v>2010</v>
      </c>
      <c r="F272" s="5">
        <v>1.7939814814814815E-2</v>
      </c>
      <c r="G272" s="4">
        <v>27</v>
      </c>
      <c r="H272" s="4">
        <v>21.3</v>
      </c>
      <c r="I272" s="23" t="s">
        <v>971</v>
      </c>
    </row>
    <row r="273" spans="1:9" x14ac:dyDescent="0.35">
      <c r="A273" t="str">
        <f t="shared" si="4"/>
        <v>Зенищев МакарМ12</v>
      </c>
      <c r="B273" s="4">
        <v>28</v>
      </c>
      <c r="C273" s="4" t="s">
        <v>232</v>
      </c>
      <c r="D273" s="4" t="s">
        <v>44</v>
      </c>
      <c r="E273" s="4">
        <v>2010</v>
      </c>
      <c r="F273" s="5">
        <v>1.8576388888888889E-2</v>
      </c>
      <c r="G273" s="4">
        <v>28</v>
      </c>
      <c r="H273" s="4">
        <v>11.4</v>
      </c>
      <c r="I273" s="23" t="s">
        <v>971</v>
      </c>
    </row>
    <row r="274" spans="1:9" x14ac:dyDescent="0.35">
      <c r="A274" t="str">
        <f t="shared" si="4"/>
        <v>Труш ЛевМ12</v>
      </c>
      <c r="B274" s="4">
        <v>29</v>
      </c>
      <c r="C274" s="4" t="s">
        <v>300</v>
      </c>
      <c r="D274" s="4" t="s">
        <v>33</v>
      </c>
      <c r="E274" s="4">
        <v>2011</v>
      </c>
      <c r="F274" s="5">
        <v>1.9432870370370371E-2</v>
      </c>
      <c r="G274" s="4">
        <v>29</v>
      </c>
      <c r="H274" s="4">
        <v>1</v>
      </c>
      <c r="I274" s="23" t="s">
        <v>971</v>
      </c>
    </row>
    <row r="275" spans="1:9" x14ac:dyDescent="0.35">
      <c r="A275" t="str">
        <f t="shared" si="4"/>
        <v>Недосекин ВладимирМ12</v>
      </c>
      <c r="B275" s="4">
        <v>30</v>
      </c>
      <c r="C275" s="4" t="s">
        <v>520</v>
      </c>
      <c r="D275" s="4" t="s">
        <v>39</v>
      </c>
      <c r="E275" s="4">
        <v>2010</v>
      </c>
      <c r="F275" s="5">
        <v>2.0821759259259259E-2</v>
      </c>
      <c r="G275" s="4">
        <v>30</v>
      </c>
      <c r="H275" s="4">
        <v>1</v>
      </c>
      <c r="I275" s="23" t="s">
        <v>971</v>
      </c>
    </row>
    <row r="276" spans="1:9" x14ac:dyDescent="0.35">
      <c r="A276" t="str">
        <f t="shared" si="4"/>
        <v>Головин МаксимМ12</v>
      </c>
      <c r="B276" s="4">
        <v>31</v>
      </c>
      <c r="C276" s="4" t="s">
        <v>258</v>
      </c>
      <c r="D276" s="4" t="s">
        <v>33</v>
      </c>
      <c r="E276" s="4">
        <v>2010</v>
      </c>
      <c r="F276" s="5">
        <v>2.0879629629629626E-2</v>
      </c>
      <c r="G276" s="4">
        <v>31</v>
      </c>
      <c r="H276" s="4">
        <v>1</v>
      </c>
      <c r="I276" s="23" t="s">
        <v>971</v>
      </c>
    </row>
    <row r="277" spans="1:9" x14ac:dyDescent="0.35">
      <c r="A277" t="str">
        <f t="shared" si="4"/>
        <v>Пырков КонстантинМ12</v>
      </c>
      <c r="B277" s="4">
        <v>32</v>
      </c>
      <c r="C277" s="4" t="s">
        <v>251</v>
      </c>
      <c r="D277" s="4" t="s">
        <v>35</v>
      </c>
      <c r="E277" s="4">
        <v>2011</v>
      </c>
      <c r="F277" s="5">
        <v>2.101851851851852E-2</v>
      </c>
      <c r="G277" s="4">
        <v>32</v>
      </c>
      <c r="H277" s="4">
        <v>1</v>
      </c>
      <c r="I277" s="23" t="s">
        <v>971</v>
      </c>
    </row>
    <row r="278" spans="1:9" x14ac:dyDescent="0.35">
      <c r="A278" t="str">
        <f t="shared" si="4"/>
        <v>Меркулов АндрейМ12</v>
      </c>
      <c r="B278" s="4">
        <v>33</v>
      </c>
      <c r="C278" s="4" t="s">
        <v>521</v>
      </c>
      <c r="D278" s="4" t="s">
        <v>112</v>
      </c>
      <c r="E278" s="4">
        <v>2011</v>
      </c>
      <c r="F278" s="5">
        <v>2.2094907407407407E-2</v>
      </c>
      <c r="G278" s="4">
        <v>33</v>
      </c>
      <c r="H278" s="4">
        <v>1</v>
      </c>
      <c r="I278" s="23" t="s">
        <v>971</v>
      </c>
    </row>
    <row r="279" spans="1:9" x14ac:dyDescent="0.35">
      <c r="A279" t="str">
        <f t="shared" si="4"/>
        <v>Мещеряков МаксимМ12</v>
      </c>
      <c r="B279" s="4">
        <v>34</v>
      </c>
      <c r="C279" s="4" t="s">
        <v>522</v>
      </c>
      <c r="D279" s="4" t="s">
        <v>42</v>
      </c>
      <c r="E279" s="4">
        <v>2011</v>
      </c>
      <c r="F279" s="5">
        <v>2.2175925925925929E-2</v>
      </c>
      <c r="G279" s="4">
        <v>34</v>
      </c>
      <c r="H279" s="4">
        <v>1</v>
      </c>
      <c r="I279" s="23" t="s">
        <v>971</v>
      </c>
    </row>
    <row r="280" spans="1:9" x14ac:dyDescent="0.35">
      <c r="A280" t="str">
        <f t="shared" si="4"/>
        <v>Бушманов МихаилМ12</v>
      </c>
      <c r="B280" s="4">
        <v>35</v>
      </c>
      <c r="C280" s="4" t="s">
        <v>523</v>
      </c>
      <c r="D280" s="4" t="s">
        <v>94</v>
      </c>
      <c r="E280" s="4">
        <v>2010</v>
      </c>
      <c r="F280" s="5">
        <v>2.2453703703703708E-2</v>
      </c>
      <c r="G280" s="4">
        <v>35</v>
      </c>
      <c r="H280" s="4">
        <v>1</v>
      </c>
      <c r="I280" s="23" t="s">
        <v>971</v>
      </c>
    </row>
    <row r="281" spans="1:9" x14ac:dyDescent="0.35">
      <c r="A281" t="str">
        <f t="shared" si="4"/>
        <v>Джабаров УмарМ12</v>
      </c>
      <c r="B281" s="4">
        <v>36</v>
      </c>
      <c r="C281" s="4" t="s">
        <v>524</v>
      </c>
      <c r="D281" s="4" t="s">
        <v>39</v>
      </c>
      <c r="E281" s="4">
        <v>2010</v>
      </c>
      <c r="F281" s="5">
        <v>2.3530092592592592E-2</v>
      </c>
      <c r="G281" s="4">
        <v>36</v>
      </c>
      <c r="H281" s="4">
        <v>1</v>
      </c>
      <c r="I281" s="23" t="s">
        <v>971</v>
      </c>
    </row>
    <row r="282" spans="1:9" x14ac:dyDescent="0.35">
      <c r="A282" t="str">
        <f t="shared" si="4"/>
        <v>Баскаков ДаниилМ12</v>
      </c>
      <c r="B282" s="4">
        <v>37</v>
      </c>
      <c r="C282" s="4" t="s">
        <v>525</v>
      </c>
      <c r="D282" s="4" t="s">
        <v>58</v>
      </c>
      <c r="E282" s="4">
        <v>2011</v>
      </c>
      <c r="F282" s="5">
        <v>2.3692129629629629E-2</v>
      </c>
      <c r="G282" s="4">
        <v>37</v>
      </c>
      <c r="H282" s="4">
        <v>1</v>
      </c>
      <c r="I282" s="23" t="s">
        <v>971</v>
      </c>
    </row>
    <row r="283" spans="1:9" x14ac:dyDescent="0.35">
      <c r="A283" t="str">
        <f t="shared" si="4"/>
        <v>Мелихов МаксимМ12</v>
      </c>
      <c r="B283" s="4">
        <v>38</v>
      </c>
      <c r="C283" s="4" t="s">
        <v>259</v>
      </c>
      <c r="D283" s="4" t="s">
        <v>61</v>
      </c>
      <c r="E283" s="4">
        <v>2010</v>
      </c>
      <c r="F283" s="5">
        <v>2.4270833333333335E-2</v>
      </c>
      <c r="G283" s="4">
        <v>38</v>
      </c>
      <c r="H283" s="4">
        <v>1</v>
      </c>
      <c r="I283" s="23" t="s">
        <v>971</v>
      </c>
    </row>
    <row r="284" spans="1:9" x14ac:dyDescent="0.35">
      <c r="A284" t="str">
        <f t="shared" si="4"/>
        <v>Рубцов НикитаМ12</v>
      </c>
      <c r="B284" s="4">
        <v>39</v>
      </c>
      <c r="C284" s="4" t="s">
        <v>255</v>
      </c>
      <c r="D284" s="4" t="s">
        <v>48</v>
      </c>
      <c r="E284" s="4">
        <v>2010</v>
      </c>
      <c r="F284" s="5">
        <v>2.4560185185185185E-2</v>
      </c>
      <c r="G284" s="4">
        <v>39</v>
      </c>
      <c r="H284" s="4">
        <v>1</v>
      </c>
      <c r="I284" s="23" t="s">
        <v>971</v>
      </c>
    </row>
    <row r="285" spans="1:9" x14ac:dyDescent="0.35">
      <c r="A285" t="str">
        <f t="shared" si="4"/>
        <v>Светителенко ПавелМ12</v>
      </c>
      <c r="B285" s="4">
        <v>40</v>
      </c>
      <c r="C285" s="4" t="s">
        <v>231</v>
      </c>
      <c r="D285" s="4" t="s">
        <v>42</v>
      </c>
      <c r="E285" s="4">
        <v>2010</v>
      </c>
      <c r="F285" s="5">
        <v>2.4930555555555553E-2</v>
      </c>
      <c r="G285" s="4">
        <v>40</v>
      </c>
      <c r="H285" s="4">
        <v>1</v>
      </c>
      <c r="I285" s="23" t="s">
        <v>971</v>
      </c>
    </row>
    <row r="286" spans="1:9" x14ac:dyDescent="0.35">
      <c r="A286" t="str">
        <f t="shared" si="4"/>
        <v>Суфиянов СеменМ12</v>
      </c>
      <c r="B286" s="4">
        <v>41</v>
      </c>
      <c r="C286" s="4" t="s">
        <v>235</v>
      </c>
      <c r="D286" s="4" t="s">
        <v>58</v>
      </c>
      <c r="E286" s="4">
        <v>2010</v>
      </c>
      <c r="F286" s="5">
        <v>2.5891203703703704E-2</v>
      </c>
      <c r="G286" s="4">
        <v>41</v>
      </c>
      <c r="H286" s="4">
        <v>1</v>
      </c>
      <c r="I286" s="23" t="s">
        <v>971</v>
      </c>
    </row>
    <row r="287" spans="1:9" x14ac:dyDescent="0.35">
      <c r="A287" t="str">
        <f t="shared" si="4"/>
        <v>Гуляев МаксимМ12</v>
      </c>
      <c r="B287" s="4">
        <v>42</v>
      </c>
      <c r="C287" s="4" t="s">
        <v>526</v>
      </c>
      <c r="D287" s="4" t="s">
        <v>94</v>
      </c>
      <c r="E287" s="4">
        <v>2011</v>
      </c>
      <c r="F287" s="5">
        <v>2.6655092592592591E-2</v>
      </c>
      <c r="G287" s="4">
        <v>42</v>
      </c>
      <c r="H287" s="4">
        <v>1</v>
      </c>
      <c r="I287" s="23" t="s">
        <v>971</v>
      </c>
    </row>
    <row r="288" spans="1:9" x14ac:dyDescent="0.35">
      <c r="A288" t="str">
        <f t="shared" si="4"/>
        <v>Рау АнтонМ12</v>
      </c>
      <c r="B288" s="4">
        <v>43</v>
      </c>
      <c r="C288" s="4" t="s">
        <v>527</v>
      </c>
      <c r="D288" s="4" t="s">
        <v>112</v>
      </c>
      <c r="E288" s="4">
        <v>2010</v>
      </c>
      <c r="F288" s="5">
        <v>2.7094907407407404E-2</v>
      </c>
      <c r="G288" s="4">
        <v>43</v>
      </c>
      <c r="H288" s="4">
        <v>1</v>
      </c>
      <c r="I288" s="23" t="s">
        <v>971</v>
      </c>
    </row>
    <row r="289" spans="1:9" x14ac:dyDescent="0.35">
      <c r="A289" t="str">
        <f t="shared" si="4"/>
        <v>Киселев ДенисМ12</v>
      </c>
      <c r="B289" s="4">
        <v>44</v>
      </c>
      <c r="C289" s="4" t="s">
        <v>528</v>
      </c>
      <c r="D289" s="4" t="s">
        <v>149</v>
      </c>
      <c r="E289" s="4">
        <v>2010</v>
      </c>
      <c r="F289" s="5">
        <v>2.7106481481481481E-2</v>
      </c>
      <c r="G289" s="4">
        <v>44</v>
      </c>
      <c r="H289" s="4">
        <v>1</v>
      </c>
      <c r="I289" s="23" t="s">
        <v>971</v>
      </c>
    </row>
    <row r="290" spans="1:9" x14ac:dyDescent="0.35">
      <c r="A290" t="str">
        <f t="shared" si="4"/>
        <v>Панин АртёмМ12</v>
      </c>
      <c r="B290" s="4">
        <v>45</v>
      </c>
      <c r="C290" s="4" t="s">
        <v>243</v>
      </c>
      <c r="D290" s="4" t="s">
        <v>61</v>
      </c>
      <c r="E290" s="4">
        <v>2011</v>
      </c>
      <c r="F290" s="5">
        <v>2.7210648148148147E-2</v>
      </c>
      <c r="G290" s="4">
        <v>45</v>
      </c>
      <c r="H290" s="4">
        <v>1</v>
      </c>
      <c r="I290" s="23" t="s">
        <v>971</v>
      </c>
    </row>
    <row r="291" spans="1:9" x14ac:dyDescent="0.35">
      <c r="A291" t="str">
        <f t="shared" si="4"/>
        <v>Клочков ГлебМ12</v>
      </c>
      <c r="B291" s="4">
        <v>46</v>
      </c>
      <c r="C291" s="4" t="s">
        <v>257</v>
      </c>
      <c r="D291" s="4" t="s">
        <v>39</v>
      </c>
      <c r="E291" s="4">
        <v>2010</v>
      </c>
      <c r="F291" s="5">
        <v>2.837962962962963E-2</v>
      </c>
      <c r="G291" s="4">
        <v>46</v>
      </c>
      <c r="H291" s="4">
        <v>1</v>
      </c>
      <c r="I291" s="23" t="s">
        <v>971</v>
      </c>
    </row>
    <row r="292" spans="1:9" x14ac:dyDescent="0.35">
      <c r="A292" t="str">
        <f t="shared" si="4"/>
        <v>Королев ЗахарМ12</v>
      </c>
      <c r="B292" s="4">
        <v>47</v>
      </c>
      <c r="C292" s="4" t="s">
        <v>529</v>
      </c>
      <c r="D292" s="4" t="s">
        <v>149</v>
      </c>
      <c r="E292" s="4">
        <v>2011</v>
      </c>
      <c r="F292" s="5">
        <v>2.9791666666666664E-2</v>
      </c>
      <c r="G292" s="4">
        <v>47</v>
      </c>
      <c r="H292" s="4">
        <v>1</v>
      </c>
      <c r="I292" s="23" t="s">
        <v>971</v>
      </c>
    </row>
    <row r="293" spans="1:9" x14ac:dyDescent="0.35">
      <c r="A293" t="str">
        <f t="shared" si="4"/>
        <v>Калугин СлаваМ12</v>
      </c>
      <c r="B293" s="4">
        <v>48</v>
      </c>
      <c r="C293" s="4" t="s">
        <v>530</v>
      </c>
      <c r="D293" s="4" t="s">
        <v>83</v>
      </c>
      <c r="E293" s="4">
        <v>2011</v>
      </c>
      <c r="F293" s="5">
        <v>3.0613425925925929E-2</v>
      </c>
      <c r="G293" s="4">
        <v>48</v>
      </c>
      <c r="H293" s="4">
        <v>1</v>
      </c>
      <c r="I293" s="23" t="s">
        <v>971</v>
      </c>
    </row>
    <row r="294" spans="1:9" x14ac:dyDescent="0.35">
      <c r="A294" t="str">
        <f t="shared" si="4"/>
        <v>Шмонин МихаилМ12</v>
      </c>
      <c r="B294" s="4">
        <v>49</v>
      </c>
      <c r="C294" s="4" t="s">
        <v>531</v>
      </c>
      <c r="D294" s="4" t="s">
        <v>44</v>
      </c>
      <c r="E294" s="4">
        <v>2011</v>
      </c>
      <c r="F294" s="5">
        <v>3.2164351851851854E-2</v>
      </c>
      <c r="G294" s="4">
        <v>49</v>
      </c>
      <c r="H294" s="4">
        <v>1</v>
      </c>
      <c r="I294" s="23" t="s">
        <v>971</v>
      </c>
    </row>
    <row r="295" spans="1:9" x14ac:dyDescent="0.35">
      <c r="A295" t="str">
        <f t="shared" si="4"/>
        <v>Стрельников ОлегМ12</v>
      </c>
      <c r="B295" s="4">
        <v>50</v>
      </c>
      <c r="C295" s="4" t="s">
        <v>532</v>
      </c>
      <c r="D295" s="4" t="s">
        <v>46</v>
      </c>
      <c r="E295" s="4">
        <v>2011</v>
      </c>
      <c r="F295" s="5">
        <v>3.2731481481481479E-2</v>
      </c>
      <c r="G295" s="4">
        <v>50</v>
      </c>
      <c r="H295" s="4">
        <v>1</v>
      </c>
      <c r="I295" s="23" t="s">
        <v>971</v>
      </c>
    </row>
    <row r="296" spans="1:9" x14ac:dyDescent="0.35">
      <c r="A296" t="str">
        <f t="shared" si="4"/>
        <v>Данилин АлексейМ12</v>
      </c>
      <c r="B296" s="4">
        <v>51</v>
      </c>
      <c r="C296" s="4" t="s">
        <v>533</v>
      </c>
      <c r="D296" s="4" t="s">
        <v>44</v>
      </c>
      <c r="E296" s="4">
        <v>2011</v>
      </c>
      <c r="F296" s="5">
        <v>3.4212962962962966E-2</v>
      </c>
      <c r="G296" s="4">
        <v>51</v>
      </c>
      <c r="H296" s="4">
        <v>1</v>
      </c>
      <c r="I296" s="23" t="s">
        <v>971</v>
      </c>
    </row>
    <row r="297" spans="1:9" x14ac:dyDescent="0.35">
      <c r="A297" t="str">
        <f t="shared" si="4"/>
        <v>Вахтин СергейМ12</v>
      </c>
      <c r="B297" s="4">
        <v>52</v>
      </c>
      <c r="C297" s="4" t="s">
        <v>262</v>
      </c>
      <c r="D297" s="4" t="s">
        <v>48</v>
      </c>
      <c r="E297" s="4">
        <v>2011</v>
      </c>
      <c r="F297" s="5">
        <v>3.965277777777778E-2</v>
      </c>
      <c r="G297" s="4">
        <v>52</v>
      </c>
      <c r="H297" s="4">
        <v>1</v>
      </c>
      <c r="I297" s="23" t="s">
        <v>971</v>
      </c>
    </row>
    <row r="298" spans="1:9" x14ac:dyDescent="0.35">
      <c r="A298" t="str">
        <f t="shared" si="4"/>
        <v>Дрозд ДмитрийМ12</v>
      </c>
      <c r="B298" s="4">
        <v>53</v>
      </c>
      <c r="C298" s="4" t="s">
        <v>534</v>
      </c>
      <c r="D298" s="4" t="s">
        <v>37</v>
      </c>
      <c r="E298" s="4">
        <v>2010</v>
      </c>
      <c r="F298" s="5">
        <v>4.4513888888888888E-2</v>
      </c>
      <c r="G298" s="4">
        <v>53</v>
      </c>
      <c r="H298" s="4">
        <v>1</v>
      </c>
      <c r="I298" s="23" t="s">
        <v>971</v>
      </c>
    </row>
    <row r="299" spans="1:9" x14ac:dyDescent="0.35">
      <c r="A299" t="str">
        <f t="shared" si="4"/>
        <v>Трофимов ИванМ12</v>
      </c>
      <c r="B299" s="4">
        <v>54</v>
      </c>
      <c r="C299" s="4" t="s">
        <v>535</v>
      </c>
      <c r="D299" s="4" t="s">
        <v>48</v>
      </c>
      <c r="E299" s="4">
        <v>2011</v>
      </c>
      <c r="F299" s="4"/>
      <c r="G299" s="4"/>
      <c r="H299" s="4">
        <v>0.01</v>
      </c>
      <c r="I299" s="23" t="s">
        <v>971</v>
      </c>
    </row>
    <row r="300" spans="1:9" x14ac:dyDescent="0.35">
      <c r="A300" t="str">
        <f t="shared" si="4"/>
        <v>Махонин МакарМ12</v>
      </c>
      <c r="B300" s="4">
        <v>55</v>
      </c>
      <c r="C300" s="4" t="s">
        <v>227</v>
      </c>
      <c r="D300" s="4" t="s">
        <v>37</v>
      </c>
      <c r="E300" s="4">
        <v>2010</v>
      </c>
      <c r="F300" s="4"/>
      <c r="G300" s="4"/>
      <c r="H300" s="4">
        <v>0.01</v>
      </c>
      <c r="I300" s="23" t="s">
        <v>971</v>
      </c>
    </row>
    <row r="301" spans="1:9" x14ac:dyDescent="0.35">
      <c r="A301" t="str">
        <f t="shared" si="4"/>
        <v>Роднов ВарфоломейМ12</v>
      </c>
      <c r="B301" s="4">
        <v>56</v>
      </c>
      <c r="C301" s="4" t="s">
        <v>536</v>
      </c>
      <c r="D301" s="4" t="s">
        <v>211</v>
      </c>
      <c r="E301" s="4">
        <v>2011</v>
      </c>
      <c r="F301" s="4"/>
      <c r="G301" s="4"/>
      <c r="H301" s="4">
        <v>0.01</v>
      </c>
      <c r="I301" s="23" t="s">
        <v>971</v>
      </c>
    </row>
    <row r="302" spans="1:9" x14ac:dyDescent="0.35">
      <c r="A302" t="str">
        <f t="shared" si="4"/>
        <v>Спицын ЯрославМ12</v>
      </c>
      <c r="B302" s="4">
        <v>57</v>
      </c>
      <c r="C302" s="4" t="s">
        <v>230</v>
      </c>
      <c r="D302" s="4" t="s">
        <v>39</v>
      </c>
      <c r="E302" s="4">
        <v>2011</v>
      </c>
      <c r="F302" s="4"/>
      <c r="G302" s="4"/>
      <c r="H302" s="4">
        <v>0.01</v>
      </c>
      <c r="I302" s="23" t="s">
        <v>971</v>
      </c>
    </row>
    <row r="303" spans="1:9" x14ac:dyDescent="0.35">
      <c r="A303" t="str">
        <f t="shared" si="4"/>
        <v>Неделин ТимофейМ12</v>
      </c>
      <c r="B303" s="4">
        <v>58</v>
      </c>
      <c r="C303" s="4" t="s">
        <v>537</v>
      </c>
      <c r="D303" s="4" t="s">
        <v>44</v>
      </c>
      <c r="E303" s="4">
        <v>2012</v>
      </c>
      <c r="F303" s="4"/>
      <c r="G303" s="4"/>
      <c r="H303" s="4">
        <v>0.01</v>
      </c>
      <c r="I303" s="23" t="s">
        <v>971</v>
      </c>
    </row>
    <row r="304" spans="1:9" x14ac:dyDescent="0.35">
      <c r="A304" t="str">
        <f t="shared" si="4"/>
        <v>Руднев ИванМ12</v>
      </c>
      <c r="B304" s="4">
        <v>59</v>
      </c>
      <c r="C304" s="4" t="s">
        <v>265</v>
      </c>
      <c r="D304" s="4" t="s">
        <v>48</v>
      </c>
      <c r="E304" s="4">
        <v>2010</v>
      </c>
      <c r="F304" s="4"/>
      <c r="G304" s="4"/>
      <c r="H304" s="4">
        <v>0.01</v>
      </c>
      <c r="I304" s="23" t="s">
        <v>971</v>
      </c>
    </row>
    <row r="305" spans="1:9" x14ac:dyDescent="0.35">
      <c r="A305" t="str">
        <f t="shared" si="4"/>
        <v>Лоншаков ЮрийМ12</v>
      </c>
      <c r="B305" s="4">
        <v>60</v>
      </c>
      <c r="C305" s="4" t="s">
        <v>538</v>
      </c>
      <c r="D305" s="4" t="s">
        <v>37</v>
      </c>
      <c r="E305" s="4">
        <v>2010</v>
      </c>
      <c r="F305" s="4"/>
      <c r="G305" s="4"/>
      <c r="H305" s="4">
        <v>0.01</v>
      </c>
      <c r="I305" s="23" t="s">
        <v>971</v>
      </c>
    </row>
    <row r="306" spans="1:9" ht="14.5" customHeight="1" x14ac:dyDescent="0.35">
      <c r="A306" t="str">
        <f t="shared" si="4"/>
        <v/>
      </c>
      <c r="B306" s="22" t="s">
        <v>539</v>
      </c>
      <c r="C306" s="22"/>
      <c r="D306" s="22"/>
      <c r="E306" s="22"/>
      <c r="F306" s="22"/>
      <c r="G306" s="22"/>
      <c r="H306" s="22"/>
    </row>
    <row r="307" spans="1:9" ht="14.5" customHeight="1" x14ac:dyDescent="0.35">
      <c r="A307" t="str">
        <f t="shared" si="4"/>
        <v/>
      </c>
      <c r="B307" s="22"/>
      <c r="C307" s="22"/>
      <c r="D307" s="22"/>
      <c r="E307" s="22"/>
      <c r="F307" s="22"/>
      <c r="G307" s="22"/>
      <c r="H307" s="22"/>
    </row>
    <row r="308" spans="1:9" x14ac:dyDescent="0.35">
      <c r="A308" t="str">
        <f t="shared" si="4"/>
        <v>Фамилия, имя</v>
      </c>
      <c r="B308" s="3" t="s">
        <v>20</v>
      </c>
      <c r="C308" s="4" t="s">
        <v>31</v>
      </c>
      <c r="D308" s="4" t="s">
        <v>21</v>
      </c>
      <c r="E308" s="4" t="s">
        <v>22</v>
      </c>
      <c r="F308" s="4" t="s">
        <v>23</v>
      </c>
      <c r="G308" s="4" t="s">
        <v>24</v>
      </c>
      <c r="H308" s="4" t="s">
        <v>25</v>
      </c>
    </row>
    <row r="309" spans="1:9" x14ac:dyDescent="0.35">
      <c r="A309" t="str">
        <f t="shared" si="4"/>
        <v>Сигаев ЛеонидМ14</v>
      </c>
      <c r="B309" s="4">
        <v>1</v>
      </c>
      <c r="C309" s="4" t="s">
        <v>540</v>
      </c>
      <c r="D309" s="4" t="s">
        <v>48</v>
      </c>
      <c r="E309" s="4">
        <v>2008</v>
      </c>
      <c r="F309" s="5">
        <v>7.013888888888889E-3</v>
      </c>
      <c r="G309" s="4">
        <v>1</v>
      </c>
      <c r="H309" s="4">
        <v>200</v>
      </c>
      <c r="I309" s="23" t="s">
        <v>972</v>
      </c>
    </row>
    <row r="310" spans="1:9" x14ac:dyDescent="0.35">
      <c r="A310" t="str">
        <f t="shared" si="4"/>
        <v>Шелковников СтепанМ14</v>
      </c>
      <c r="B310" s="4">
        <v>2</v>
      </c>
      <c r="C310" s="4" t="s">
        <v>541</v>
      </c>
      <c r="D310" s="4" t="s">
        <v>35</v>
      </c>
      <c r="E310" s="4">
        <v>2009</v>
      </c>
      <c r="F310" s="5">
        <v>7.3032407407407412E-3</v>
      </c>
      <c r="G310" s="4">
        <v>2</v>
      </c>
      <c r="H310" s="4">
        <v>195.9</v>
      </c>
      <c r="I310" s="23" t="s">
        <v>972</v>
      </c>
    </row>
    <row r="311" spans="1:9" x14ac:dyDescent="0.35">
      <c r="A311" t="str">
        <f t="shared" si="4"/>
        <v>Молодских КириллМ14</v>
      </c>
      <c r="B311" s="4">
        <v>3</v>
      </c>
      <c r="C311" s="4" t="s">
        <v>270</v>
      </c>
      <c r="D311" s="4" t="s">
        <v>98</v>
      </c>
      <c r="E311" s="4">
        <v>2009</v>
      </c>
      <c r="F311" s="5">
        <v>7.3958333333333341E-3</v>
      </c>
      <c r="G311" s="4">
        <v>3</v>
      </c>
      <c r="H311" s="4">
        <v>194.6</v>
      </c>
      <c r="I311" s="23" t="s">
        <v>972</v>
      </c>
    </row>
    <row r="312" spans="1:9" x14ac:dyDescent="0.35">
      <c r="A312" t="str">
        <f t="shared" si="4"/>
        <v>Рукомель ВладимирМ14</v>
      </c>
      <c r="B312" s="4">
        <v>4</v>
      </c>
      <c r="C312" s="4" t="s">
        <v>281</v>
      </c>
      <c r="D312" s="4" t="s">
        <v>112</v>
      </c>
      <c r="E312" s="4">
        <v>2008</v>
      </c>
      <c r="F312" s="5">
        <v>8.5416666666666679E-3</v>
      </c>
      <c r="G312" s="4">
        <v>4</v>
      </c>
      <c r="H312" s="4">
        <v>178.3</v>
      </c>
      <c r="I312" s="23" t="s">
        <v>972</v>
      </c>
    </row>
    <row r="313" spans="1:9" x14ac:dyDescent="0.35">
      <c r="A313" t="str">
        <f t="shared" si="4"/>
        <v>Арапов АртемийМ14</v>
      </c>
      <c r="B313" s="4">
        <v>5</v>
      </c>
      <c r="C313" s="4" t="s">
        <v>274</v>
      </c>
      <c r="D313" s="4" t="s">
        <v>35</v>
      </c>
      <c r="E313" s="4">
        <v>2008</v>
      </c>
      <c r="F313" s="5">
        <v>8.5763888888888886E-3</v>
      </c>
      <c r="G313" s="4">
        <v>5</v>
      </c>
      <c r="H313" s="4">
        <v>177.8</v>
      </c>
      <c r="I313" s="23" t="s">
        <v>972</v>
      </c>
    </row>
    <row r="314" spans="1:9" x14ac:dyDescent="0.35">
      <c r="A314" t="str">
        <f t="shared" si="4"/>
        <v>Коноплев ЛеонидМ14</v>
      </c>
      <c r="B314" s="4">
        <v>6</v>
      </c>
      <c r="C314" s="4" t="s">
        <v>280</v>
      </c>
      <c r="D314" s="4" t="s">
        <v>94</v>
      </c>
      <c r="E314" s="4">
        <v>2009</v>
      </c>
      <c r="F314" s="5">
        <v>8.5995370370370357E-3</v>
      </c>
      <c r="G314" s="4">
        <v>6</v>
      </c>
      <c r="H314" s="4">
        <v>177.4</v>
      </c>
      <c r="I314" s="23" t="s">
        <v>972</v>
      </c>
    </row>
    <row r="315" spans="1:9" x14ac:dyDescent="0.35">
      <c r="A315" t="str">
        <f t="shared" si="4"/>
        <v>Башкатов МаксимМ14</v>
      </c>
      <c r="B315" s="4">
        <v>7</v>
      </c>
      <c r="C315" s="4" t="s">
        <v>542</v>
      </c>
      <c r="D315" s="4" t="s">
        <v>543</v>
      </c>
      <c r="E315" s="4">
        <v>2008</v>
      </c>
      <c r="F315" s="5">
        <v>8.7499999999999991E-3</v>
      </c>
      <c r="G315" s="4">
        <v>7</v>
      </c>
      <c r="H315" s="4">
        <v>175.3</v>
      </c>
      <c r="I315" s="23" t="s">
        <v>972</v>
      </c>
    </row>
    <row r="316" spans="1:9" x14ac:dyDescent="0.35">
      <c r="A316" t="str">
        <f t="shared" si="4"/>
        <v>Хованский ВладимирМ14</v>
      </c>
      <c r="B316" s="4">
        <v>8</v>
      </c>
      <c r="C316" s="4" t="s">
        <v>271</v>
      </c>
      <c r="D316" s="4" t="s">
        <v>33</v>
      </c>
      <c r="E316" s="4">
        <v>2009</v>
      </c>
      <c r="F316" s="5">
        <v>8.8078703703703704E-3</v>
      </c>
      <c r="G316" s="4">
        <v>8</v>
      </c>
      <c r="H316" s="4">
        <v>174.5</v>
      </c>
      <c r="I316" s="23" t="s">
        <v>972</v>
      </c>
    </row>
    <row r="317" spans="1:9" x14ac:dyDescent="0.35">
      <c r="A317" t="str">
        <f t="shared" si="4"/>
        <v>Котов ЛевМ14</v>
      </c>
      <c r="B317" s="4">
        <v>9</v>
      </c>
      <c r="C317" s="4" t="s">
        <v>292</v>
      </c>
      <c r="D317" s="4" t="s">
        <v>48</v>
      </c>
      <c r="E317" s="4">
        <v>2008</v>
      </c>
      <c r="F317" s="5">
        <v>9.1203703703703707E-3</v>
      </c>
      <c r="G317" s="4">
        <v>9</v>
      </c>
      <c r="H317" s="4">
        <v>170</v>
      </c>
      <c r="I317" s="23" t="s">
        <v>972</v>
      </c>
    </row>
    <row r="318" spans="1:9" x14ac:dyDescent="0.35">
      <c r="A318" t="str">
        <f t="shared" si="4"/>
        <v>Авдеев ИванМ14</v>
      </c>
      <c r="B318" s="4">
        <v>10</v>
      </c>
      <c r="C318" s="4" t="s">
        <v>272</v>
      </c>
      <c r="D318" s="4" t="s">
        <v>37</v>
      </c>
      <c r="E318" s="4">
        <v>2008</v>
      </c>
      <c r="F318" s="5">
        <v>9.6064814814814815E-3</v>
      </c>
      <c r="G318" s="4">
        <v>10</v>
      </c>
      <c r="H318" s="4">
        <v>163.1</v>
      </c>
      <c r="I318" s="23" t="s">
        <v>972</v>
      </c>
    </row>
    <row r="319" spans="1:9" x14ac:dyDescent="0.35">
      <c r="A319" t="str">
        <f t="shared" si="4"/>
        <v>Уразов СеменМ14</v>
      </c>
      <c r="B319" s="4">
        <v>11</v>
      </c>
      <c r="C319" s="4" t="s">
        <v>277</v>
      </c>
      <c r="D319" s="4" t="s">
        <v>112</v>
      </c>
      <c r="E319" s="4">
        <v>2008</v>
      </c>
      <c r="F319" s="5">
        <v>9.6643518518518511E-3</v>
      </c>
      <c r="G319" s="4">
        <v>11</v>
      </c>
      <c r="H319" s="4">
        <v>162.30000000000001</v>
      </c>
      <c r="I319" s="23" t="s">
        <v>972</v>
      </c>
    </row>
    <row r="320" spans="1:9" x14ac:dyDescent="0.35">
      <c r="A320" t="str">
        <f t="shared" si="4"/>
        <v>Саевский ВиталийМ14</v>
      </c>
      <c r="B320" s="4">
        <v>12</v>
      </c>
      <c r="C320" s="4" t="s">
        <v>303</v>
      </c>
      <c r="D320" s="4" t="s">
        <v>35</v>
      </c>
      <c r="E320" s="4">
        <v>2008</v>
      </c>
      <c r="F320" s="5">
        <v>9.8379629629629633E-3</v>
      </c>
      <c r="G320" s="4">
        <v>12</v>
      </c>
      <c r="H320" s="4">
        <v>159.80000000000001</v>
      </c>
      <c r="I320" s="23" t="s">
        <v>972</v>
      </c>
    </row>
    <row r="321" spans="1:9" x14ac:dyDescent="0.35">
      <c r="A321" t="str">
        <f t="shared" si="4"/>
        <v>Свирь НикитаМ14</v>
      </c>
      <c r="B321" s="4">
        <v>13</v>
      </c>
      <c r="C321" s="4" t="s">
        <v>283</v>
      </c>
      <c r="D321" s="4" t="s">
        <v>35</v>
      </c>
      <c r="E321" s="4">
        <v>2008</v>
      </c>
      <c r="F321" s="5">
        <v>9.8958333333333329E-3</v>
      </c>
      <c r="G321" s="4">
        <v>13</v>
      </c>
      <c r="H321" s="4">
        <v>159</v>
      </c>
      <c r="I321" s="23" t="s">
        <v>972</v>
      </c>
    </row>
    <row r="322" spans="1:9" x14ac:dyDescent="0.35">
      <c r="A322" t="str">
        <f t="shared" si="4"/>
        <v>Овчинников АлексейМ14</v>
      </c>
      <c r="B322" s="4">
        <v>14</v>
      </c>
      <c r="C322" s="4" t="s">
        <v>290</v>
      </c>
      <c r="D322" s="4" t="s">
        <v>42</v>
      </c>
      <c r="E322" s="4">
        <v>2009</v>
      </c>
      <c r="F322" s="5">
        <v>1.0231481481481482E-2</v>
      </c>
      <c r="G322" s="4">
        <v>14</v>
      </c>
      <c r="H322" s="4">
        <v>154.19999999999999</v>
      </c>
      <c r="I322" s="23" t="s">
        <v>972</v>
      </c>
    </row>
    <row r="323" spans="1:9" x14ac:dyDescent="0.35">
      <c r="A323" t="str">
        <f t="shared" si="4"/>
        <v>Курченков КириллМ14</v>
      </c>
      <c r="B323" s="4">
        <v>15</v>
      </c>
      <c r="C323" s="4" t="s">
        <v>544</v>
      </c>
      <c r="D323" s="4" t="s">
        <v>35</v>
      </c>
      <c r="E323" s="4">
        <v>2009</v>
      </c>
      <c r="F323" s="5">
        <v>1.0243055555555556E-2</v>
      </c>
      <c r="G323" s="4">
        <v>15</v>
      </c>
      <c r="H323" s="4">
        <v>154</v>
      </c>
      <c r="I323" s="23" t="s">
        <v>972</v>
      </c>
    </row>
    <row r="324" spans="1:9" x14ac:dyDescent="0.35">
      <c r="A324" t="str">
        <f t="shared" si="4"/>
        <v>Шаповалов ВладиславМ14</v>
      </c>
      <c r="B324" s="4">
        <v>16</v>
      </c>
      <c r="C324" s="4" t="s">
        <v>282</v>
      </c>
      <c r="D324" s="4" t="s">
        <v>37</v>
      </c>
      <c r="E324" s="4">
        <v>2008</v>
      </c>
      <c r="F324" s="5">
        <v>1.0555555555555554E-2</v>
      </c>
      <c r="G324" s="4">
        <v>16</v>
      </c>
      <c r="H324" s="4">
        <v>149.6</v>
      </c>
      <c r="I324" s="23" t="s">
        <v>972</v>
      </c>
    </row>
    <row r="325" spans="1:9" x14ac:dyDescent="0.35">
      <c r="A325" t="str">
        <f t="shared" si="4"/>
        <v>Хлуднев КириллМ14</v>
      </c>
      <c r="B325" s="4">
        <v>17</v>
      </c>
      <c r="C325" s="4" t="s">
        <v>546</v>
      </c>
      <c r="D325" s="4" t="s">
        <v>35</v>
      </c>
      <c r="E325" s="4">
        <v>2008</v>
      </c>
      <c r="F325" s="5">
        <v>1.0578703703703703E-2</v>
      </c>
      <c r="G325" s="4">
        <v>17</v>
      </c>
      <c r="H325" s="4">
        <v>149.19999999999999</v>
      </c>
      <c r="I325" s="23" t="s">
        <v>972</v>
      </c>
    </row>
    <row r="326" spans="1:9" x14ac:dyDescent="0.35">
      <c r="A326" t="str">
        <f t="shared" si="4"/>
        <v>Галай АртёмМ14</v>
      </c>
      <c r="B326" s="4">
        <v>18</v>
      </c>
      <c r="C326" s="4" t="s">
        <v>547</v>
      </c>
      <c r="D326" s="4" t="s">
        <v>61</v>
      </c>
      <c r="E326" s="4">
        <v>2009</v>
      </c>
      <c r="F326" s="5">
        <v>1.068287037037037E-2</v>
      </c>
      <c r="G326" s="4">
        <v>18</v>
      </c>
      <c r="H326" s="4">
        <v>147.69999999999999</v>
      </c>
      <c r="I326" s="23" t="s">
        <v>972</v>
      </c>
    </row>
    <row r="327" spans="1:9" x14ac:dyDescent="0.35">
      <c r="A327" t="str">
        <f t="shared" si="4"/>
        <v>Куликов ЕгорМ14</v>
      </c>
      <c r="B327" s="4">
        <v>19</v>
      </c>
      <c r="C327" s="4" t="s">
        <v>548</v>
      </c>
      <c r="D327" s="4" t="s">
        <v>44</v>
      </c>
      <c r="E327" s="4">
        <v>2009</v>
      </c>
      <c r="F327" s="5">
        <v>1.0706018518518517E-2</v>
      </c>
      <c r="G327" s="4">
        <v>19</v>
      </c>
      <c r="H327" s="4">
        <v>147.4</v>
      </c>
      <c r="I327" s="23" t="s">
        <v>972</v>
      </c>
    </row>
    <row r="328" spans="1:9" x14ac:dyDescent="0.35">
      <c r="A328" t="str">
        <f t="shared" si="4"/>
        <v>Белов АртёмМ14</v>
      </c>
      <c r="B328" s="4">
        <v>20</v>
      </c>
      <c r="C328" s="4" t="s">
        <v>549</v>
      </c>
      <c r="D328" s="4" t="s">
        <v>94</v>
      </c>
      <c r="E328" s="4">
        <v>2009</v>
      </c>
      <c r="F328" s="5">
        <v>1.0798611111111111E-2</v>
      </c>
      <c r="G328" s="4">
        <v>20</v>
      </c>
      <c r="H328" s="4">
        <v>146.1</v>
      </c>
      <c r="I328" s="23" t="s">
        <v>972</v>
      </c>
    </row>
    <row r="329" spans="1:9" x14ac:dyDescent="0.35">
      <c r="A329" t="str">
        <f t="shared" si="4"/>
        <v>Петиков ИванМ14</v>
      </c>
      <c r="B329" s="4">
        <v>21</v>
      </c>
      <c r="C329" s="4" t="s">
        <v>287</v>
      </c>
      <c r="D329" s="4" t="s">
        <v>149</v>
      </c>
      <c r="E329" s="4">
        <v>2008</v>
      </c>
      <c r="F329" s="5">
        <v>1.0810185185185185E-2</v>
      </c>
      <c r="G329" s="4">
        <v>21</v>
      </c>
      <c r="H329" s="4">
        <v>145.9</v>
      </c>
      <c r="I329" s="23" t="s">
        <v>972</v>
      </c>
    </row>
    <row r="330" spans="1:9" x14ac:dyDescent="0.35">
      <c r="A330" t="str">
        <f t="shared" si="4"/>
        <v>Зеленский АнатолийМ14</v>
      </c>
      <c r="B330" s="4">
        <v>22</v>
      </c>
      <c r="C330" s="4" t="s">
        <v>321</v>
      </c>
      <c r="D330" s="4" t="s">
        <v>37</v>
      </c>
      <c r="E330" s="4">
        <v>2009</v>
      </c>
      <c r="F330" s="5">
        <v>1.1238425925925928E-2</v>
      </c>
      <c r="G330" s="4">
        <v>22</v>
      </c>
      <c r="H330" s="4">
        <v>139.80000000000001</v>
      </c>
      <c r="I330" s="23" t="s">
        <v>972</v>
      </c>
    </row>
    <row r="331" spans="1:9" x14ac:dyDescent="0.35">
      <c r="A331" t="str">
        <f t="shared" si="4"/>
        <v>Жарких МаксимМ14</v>
      </c>
      <c r="B331" s="4">
        <v>23</v>
      </c>
      <c r="C331" s="4" t="s">
        <v>302</v>
      </c>
      <c r="D331" s="4" t="s">
        <v>94</v>
      </c>
      <c r="E331" s="4">
        <v>2009</v>
      </c>
      <c r="F331" s="5">
        <v>1.1261574074074071E-2</v>
      </c>
      <c r="G331" s="4">
        <v>23</v>
      </c>
      <c r="H331" s="4">
        <v>139.5</v>
      </c>
      <c r="I331" s="23" t="s">
        <v>972</v>
      </c>
    </row>
    <row r="332" spans="1:9" x14ac:dyDescent="0.35">
      <c r="A332" t="str">
        <f t="shared" si="4"/>
        <v>Гурченко КириллМ14</v>
      </c>
      <c r="B332" s="4">
        <v>24</v>
      </c>
      <c r="C332" s="4" t="s">
        <v>550</v>
      </c>
      <c r="D332" s="4" t="s">
        <v>58</v>
      </c>
      <c r="E332" s="4">
        <v>2009</v>
      </c>
      <c r="F332" s="5">
        <v>1.1516203703703702E-2</v>
      </c>
      <c r="G332" s="4">
        <v>24</v>
      </c>
      <c r="H332" s="4">
        <v>135.9</v>
      </c>
      <c r="I332" s="23" t="s">
        <v>972</v>
      </c>
    </row>
    <row r="333" spans="1:9" x14ac:dyDescent="0.35">
      <c r="A333" t="str">
        <f t="shared" si="4"/>
        <v>Володин ДмитрийМ14</v>
      </c>
      <c r="B333" s="4">
        <v>25</v>
      </c>
      <c r="C333" s="4" t="s">
        <v>279</v>
      </c>
      <c r="D333" s="4" t="s">
        <v>39</v>
      </c>
      <c r="E333" s="4">
        <v>2009</v>
      </c>
      <c r="F333" s="5">
        <v>1.1736111111111109E-2</v>
      </c>
      <c r="G333" s="4">
        <v>25</v>
      </c>
      <c r="H333" s="4">
        <v>132.69999999999999</v>
      </c>
      <c r="I333" s="23" t="s">
        <v>972</v>
      </c>
    </row>
    <row r="334" spans="1:9" x14ac:dyDescent="0.35">
      <c r="A334" t="str">
        <f t="shared" ref="A334:A397" si="5">C334&amp;I334</f>
        <v>Черкасских ИванМ14</v>
      </c>
      <c r="B334" s="4">
        <v>26</v>
      </c>
      <c r="C334" s="4" t="s">
        <v>551</v>
      </c>
      <c r="D334" s="4" t="s">
        <v>48</v>
      </c>
      <c r="E334" s="4">
        <v>2008</v>
      </c>
      <c r="F334" s="5">
        <v>1.2337962962962962E-2</v>
      </c>
      <c r="G334" s="4">
        <v>26</v>
      </c>
      <c r="H334" s="4">
        <v>124.1</v>
      </c>
      <c r="I334" s="23" t="s">
        <v>972</v>
      </c>
    </row>
    <row r="335" spans="1:9" x14ac:dyDescent="0.35">
      <c r="A335" t="str">
        <f t="shared" si="5"/>
        <v>Хо ТрунгхиёуМ14</v>
      </c>
      <c r="B335" s="4">
        <v>27</v>
      </c>
      <c r="C335" s="4" t="s">
        <v>552</v>
      </c>
      <c r="D335" s="4" t="s">
        <v>33</v>
      </c>
      <c r="E335" s="4">
        <v>2009</v>
      </c>
      <c r="F335" s="5">
        <v>1.2592592592592593E-2</v>
      </c>
      <c r="G335" s="4">
        <v>27</v>
      </c>
      <c r="H335" s="4">
        <v>120.5</v>
      </c>
      <c r="I335" s="23" t="s">
        <v>972</v>
      </c>
    </row>
    <row r="336" spans="1:9" x14ac:dyDescent="0.35">
      <c r="A336" t="str">
        <f t="shared" si="5"/>
        <v>Наседкин ЕвгенийМ14</v>
      </c>
      <c r="B336" s="4">
        <v>28</v>
      </c>
      <c r="C336" s="4" t="s">
        <v>553</v>
      </c>
      <c r="D336" s="4" t="s">
        <v>39</v>
      </c>
      <c r="E336" s="4">
        <v>2009</v>
      </c>
      <c r="F336" s="5">
        <v>1.2997685185185183E-2</v>
      </c>
      <c r="G336" s="4">
        <v>28</v>
      </c>
      <c r="H336" s="4">
        <v>114.7</v>
      </c>
      <c r="I336" s="23" t="s">
        <v>972</v>
      </c>
    </row>
    <row r="337" spans="1:9" x14ac:dyDescent="0.35">
      <c r="A337" t="str">
        <f t="shared" si="5"/>
        <v>Тарасов ТимофейМ14</v>
      </c>
      <c r="B337" s="4">
        <v>29</v>
      </c>
      <c r="C337" s="4" t="s">
        <v>284</v>
      </c>
      <c r="D337" s="4" t="s">
        <v>39</v>
      </c>
      <c r="E337" s="4">
        <v>2009</v>
      </c>
      <c r="F337" s="5">
        <v>1.3148148148148147E-2</v>
      </c>
      <c r="G337" s="4">
        <v>29</v>
      </c>
      <c r="H337" s="4">
        <v>112.6</v>
      </c>
      <c r="I337" s="23" t="s">
        <v>972</v>
      </c>
    </row>
    <row r="338" spans="1:9" x14ac:dyDescent="0.35">
      <c r="A338" t="str">
        <f t="shared" si="5"/>
        <v>Скляренко АрсенийМ14</v>
      </c>
      <c r="B338" s="4">
        <v>30</v>
      </c>
      <c r="C338" s="4" t="s">
        <v>311</v>
      </c>
      <c r="D338" s="4" t="s">
        <v>39</v>
      </c>
      <c r="E338" s="4">
        <v>2009</v>
      </c>
      <c r="F338" s="5">
        <v>1.3356481481481483E-2</v>
      </c>
      <c r="G338" s="4">
        <v>30</v>
      </c>
      <c r="H338" s="4">
        <v>109.6</v>
      </c>
      <c r="I338" s="23" t="s">
        <v>972</v>
      </c>
    </row>
    <row r="339" spans="1:9" x14ac:dyDescent="0.35">
      <c r="A339" t="str">
        <f t="shared" si="5"/>
        <v>Дорохин АлександрМ14</v>
      </c>
      <c r="B339" s="4">
        <v>31</v>
      </c>
      <c r="C339" s="4" t="s">
        <v>278</v>
      </c>
      <c r="D339" s="4" t="s">
        <v>46</v>
      </c>
      <c r="E339" s="4">
        <v>2008</v>
      </c>
      <c r="F339" s="5">
        <v>1.3425925925925924E-2</v>
      </c>
      <c r="G339" s="4">
        <v>31</v>
      </c>
      <c r="H339" s="4">
        <v>108.6</v>
      </c>
      <c r="I339" s="23" t="s">
        <v>972</v>
      </c>
    </row>
    <row r="340" spans="1:9" x14ac:dyDescent="0.35">
      <c r="A340" t="str">
        <f t="shared" si="5"/>
        <v>Морозов БогданМ14</v>
      </c>
      <c r="B340" s="4">
        <v>32</v>
      </c>
      <c r="C340" s="4" t="s">
        <v>554</v>
      </c>
      <c r="D340" s="4" t="s">
        <v>48</v>
      </c>
      <c r="E340" s="4">
        <v>2010</v>
      </c>
      <c r="F340" s="5">
        <v>1.3483796296296298E-2</v>
      </c>
      <c r="G340" s="4">
        <v>32</v>
      </c>
      <c r="H340" s="4">
        <v>107.8</v>
      </c>
      <c r="I340" s="23" t="s">
        <v>972</v>
      </c>
    </row>
    <row r="341" spans="1:9" x14ac:dyDescent="0.35">
      <c r="A341" t="str">
        <f t="shared" si="5"/>
        <v>Прибытков АртёмМ14</v>
      </c>
      <c r="B341" s="4">
        <v>33</v>
      </c>
      <c r="C341" s="4" t="s">
        <v>555</v>
      </c>
      <c r="D341" s="4" t="s">
        <v>94</v>
      </c>
      <c r="E341" s="4">
        <v>2008</v>
      </c>
      <c r="F341" s="5">
        <v>1.3587962962962963E-2</v>
      </c>
      <c r="G341" s="4">
        <v>33</v>
      </c>
      <c r="H341" s="4">
        <v>106.3</v>
      </c>
      <c r="I341" s="23" t="s">
        <v>972</v>
      </c>
    </row>
    <row r="342" spans="1:9" x14ac:dyDescent="0.35">
      <c r="A342" t="str">
        <f t="shared" si="5"/>
        <v>Логвин ДанилМ14</v>
      </c>
      <c r="B342" s="4">
        <v>34</v>
      </c>
      <c r="C342" s="4" t="s">
        <v>556</v>
      </c>
      <c r="D342" s="4" t="s">
        <v>149</v>
      </c>
      <c r="E342" s="4">
        <v>2009</v>
      </c>
      <c r="F342" s="5">
        <v>1.4305555555555557E-2</v>
      </c>
      <c r="G342" s="4">
        <v>34</v>
      </c>
      <c r="H342" s="4">
        <v>96.1</v>
      </c>
      <c r="I342" s="23" t="s">
        <v>972</v>
      </c>
    </row>
    <row r="343" spans="1:9" x14ac:dyDescent="0.35">
      <c r="A343" t="str">
        <f t="shared" si="5"/>
        <v>Рыжих НиколайМ14</v>
      </c>
      <c r="B343" s="4">
        <v>35</v>
      </c>
      <c r="C343" s="4" t="s">
        <v>294</v>
      </c>
      <c r="D343" s="4" t="s">
        <v>61</v>
      </c>
      <c r="E343" s="4">
        <v>2008</v>
      </c>
      <c r="F343" s="5">
        <v>1.5092592592592593E-2</v>
      </c>
      <c r="G343" s="4">
        <v>35</v>
      </c>
      <c r="H343" s="4">
        <v>84.9</v>
      </c>
      <c r="I343" s="23" t="s">
        <v>972</v>
      </c>
    </row>
    <row r="344" spans="1:9" x14ac:dyDescent="0.35">
      <c r="A344" t="str">
        <f t="shared" si="5"/>
        <v>Тарасов ОлегМ14</v>
      </c>
      <c r="B344" s="4">
        <v>36</v>
      </c>
      <c r="C344" s="4" t="s">
        <v>297</v>
      </c>
      <c r="D344" s="4" t="s">
        <v>39</v>
      </c>
      <c r="E344" s="4">
        <v>2009</v>
      </c>
      <c r="F344" s="5">
        <v>1.5185185185185185E-2</v>
      </c>
      <c r="G344" s="4">
        <v>36</v>
      </c>
      <c r="H344" s="4">
        <v>83.5</v>
      </c>
      <c r="I344" s="23" t="s">
        <v>972</v>
      </c>
    </row>
    <row r="345" spans="1:9" x14ac:dyDescent="0.35">
      <c r="A345" t="str">
        <f t="shared" si="5"/>
        <v>Дьячков АндрейМ14</v>
      </c>
      <c r="B345" s="4">
        <v>37</v>
      </c>
      <c r="C345" s="4" t="s">
        <v>557</v>
      </c>
      <c r="D345" s="4" t="s">
        <v>39</v>
      </c>
      <c r="E345" s="4">
        <v>2009</v>
      </c>
      <c r="F345" s="5">
        <v>1.5289351851851851E-2</v>
      </c>
      <c r="G345" s="4">
        <v>37</v>
      </c>
      <c r="H345" s="4">
        <v>82.1</v>
      </c>
      <c r="I345" s="23" t="s">
        <v>972</v>
      </c>
    </row>
    <row r="346" spans="1:9" x14ac:dyDescent="0.35">
      <c r="A346" t="str">
        <f t="shared" si="5"/>
        <v>Чебышев КириллМ14</v>
      </c>
      <c r="B346" s="4">
        <v>38</v>
      </c>
      <c r="C346" s="4" t="s">
        <v>291</v>
      </c>
      <c r="D346" s="4" t="s">
        <v>42</v>
      </c>
      <c r="E346" s="4">
        <v>2009</v>
      </c>
      <c r="F346" s="5">
        <v>1.5474537037037038E-2</v>
      </c>
      <c r="G346" s="4">
        <v>38</v>
      </c>
      <c r="H346" s="4">
        <v>79.400000000000006</v>
      </c>
      <c r="I346" s="23" t="s">
        <v>972</v>
      </c>
    </row>
    <row r="347" spans="1:9" x14ac:dyDescent="0.35">
      <c r="A347" t="str">
        <f t="shared" si="5"/>
        <v>Шипилов АрсенийМ14</v>
      </c>
      <c r="B347" s="4">
        <v>39</v>
      </c>
      <c r="C347" s="4" t="s">
        <v>288</v>
      </c>
      <c r="D347" s="4" t="s">
        <v>61</v>
      </c>
      <c r="E347" s="4">
        <v>2008</v>
      </c>
      <c r="F347" s="5">
        <v>1.5520833333333333E-2</v>
      </c>
      <c r="G347" s="4">
        <v>39</v>
      </c>
      <c r="H347" s="4">
        <v>78.8</v>
      </c>
      <c r="I347" s="23" t="s">
        <v>972</v>
      </c>
    </row>
    <row r="348" spans="1:9" x14ac:dyDescent="0.35">
      <c r="A348" t="str">
        <f t="shared" si="5"/>
        <v>Кравчук ДаниилМ14</v>
      </c>
      <c r="B348" s="4">
        <v>40</v>
      </c>
      <c r="C348" s="4" t="s">
        <v>558</v>
      </c>
      <c r="D348" s="4" t="s">
        <v>35</v>
      </c>
      <c r="E348" s="4">
        <v>2009</v>
      </c>
      <c r="F348" s="5">
        <v>1.5659722222222224E-2</v>
      </c>
      <c r="G348" s="4">
        <v>40</v>
      </c>
      <c r="H348" s="4">
        <v>76.8</v>
      </c>
      <c r="I348" s="23" t="s">
        <v>972</v>
      </c>
    </row>
    <row r="349" spans="1:9" x14ac:dyDescent="0.35">
      <c r="A349" t="str">
        <f t="shared" si="5"/>
        <v>Гусев АнтонМ14</v>
      </c>
      <c r="B349" s="4">
        <v>41</v>
      </c>
      <c r="C349" s="4" t="s">
        <v>320</v>
      </c>
      <c r="D349" s="4" t="s">
        <v>35</v>
      </c>
      <c r="E349" s="4">
        <v>2009</v>
      </c>
      <c r="F349" s="5">
        <v>1.6481481481481482E-2</v>
      </c>
      <c r="G349" s="4">
        <v>41</v>
      </c>
      <c r="H349" s="4">
        <v>65.099999999999994</v>
      </c>
      <c r="I349" s="23" t="s">
        <v>972</v>
      </c>
    </row>
    <row r="350" spans="1:9" x14ac:dyDescent="0.35">
      <c r="A350" t="str">
        <f t="shared" si="5"/>
        <v>Хрущев ДаниилМ14</v>
      </c>
      <c r="B350" s="4">
        <v>42</v>
      </c>
      <c r="C350" s="4" t="s">
        <v>306</v>
      </c>
      <c r="D350" s="4" t="s">
        <v>112</v>
      </c>
      <c r="E350" s="4">
        <v>2008</v>
      </c>
      <c r="F350" s="5">
        <v>1.6840277777777777E-2</v>
      </c>
      <c r="G350" s="4">
        <v>42</v>
      </c>
      <c r="H350" s="4">
        <v>60</v>
      </c>
      <c r="I350" s="23" t="s">
        <v>972</v>
      </c>
    </row>
    <row r="351" spans="1:9" x14ac:dyDescent="0.35">
      <c r="A351" t="str">
        <f t="shared" si="5"/>
        <v>Чернышев ВячеславМ14</v>
      </c>
      <c r="B351" s="4">
        <v>43</v>
      </c>
      <c r="C351" s="4" t="s">
        <v>296</v>
      </c>
      <c r="D351" s="4" t="s">
        <v>42</v>
      </c>
      <c r="E351" s="4">
        <v>2009</v>
      </c>
      <c r="F351" s="5">
        <v>1.7939814814814815E-2</v>
      </c>
      <c r="G351" s="4">
        <v>43</v>
      </c>
      <c r="H351" s="4">
        <v>44.3</v>
      </c>
      <c r="I351" s="23" t="s">
        <v>972</v>
      </c>
    </row>
    <row r="352" spans="1:9" x14ac:dyDescent="0.35">
      <c r="A352" t="str">
        <f t="shared" si="5"/>
        <v>Таланов ЮрийМ14</v>
      </c>
      <c r="B352" s="4">
        <v>44</v>
      </c>
      <c r="C352" s="4" t="s">
        <v>559</v>
      </c>
      <c r="D352" s="4" t="s">
        <v>37</v>
      </c>
      <c r="E352" s="4">
        <v>2009</v>
      </c>
      <c r="F352" s="5">
        <v>1.832175925925926E-2</v>
      </c>
      <c r="G352" s="4">
        <v>44</v>
      </c>
      <c r="H352" s="4">
        <v>38.799999999999997</v>
      </c>
      <c r="I352" s="23" t="s">
        <v>972</v>
      </c>
    </row>
    <row r="353" spans="1:9" x14ac:dyDescent="0.35">
      <c r="A353" t="str">
        <f t="shared" si="5"/>
        <v>Сушко НикитаМ14</v>
      </c>
      <c r="B353" s="4">
        <v>45</v>
      </c>
      <c r="C353" s="4" t="s">
        <v>293</v>
      </c>
      <c r="D353" s="4" t="s">
        <v>149</v>
      </c>
      <c r="E353" s="4">
        <v>2009</v>
      </c>
      <c r="F353" s="5">
        <v>1.8356481481481481E-2</v>
      </c>
      <c r="G353" s="4">
        <v>45</v>
      </c>
      <c r="H353" s="4">
        <v>38.299999999999997</v>
      </c>
      <c r="I353" s="23" t="s">
        <v>972</v>
      </c>
    </row>
    <row r="354" spans="1:9" x14ac:dyDescent="0.35">
      <c r="A354" t="str">
        <f t="shared" si="5"/>
        <v>Творогов ВладиславМ14</v>
      </c>
      <c r="B354" s="4">
        <v>46</v>
      </c>
      <c r="C354" s="4" t="s">
        <v>560</v>
      </c>
      <c r="D354" s="4" t="s">
        <v>37</v>
      </c>
      <c r="E354" s="4">
        <v>2008</v>
      </c>
      <c r="F354" s="5">
        <v>2.0277777777777777E-2</v>
      </c>
      <c r="G354" s="4">
        <v>46</v>
      </c>
      <c r="H354" s="4">
        <v>10.9</v>
      </c>
      <c r="I354" s="23" t="s">
        <v>972</v>
      </c>
    </row>
    <row r="355" spans="1:9" x14ac:dyDescent="0.35">
      <c r="A355" t="str">
        <f t="shared" si="5"/>
        <v>Марков КириллМ14</v>
      </c>
      <c r="B355" s="4">
        <v>47</v>
      </c>
      <c r="C355" s="4" t="s">
        <v>561</v>
      </c>
      <c r="D355" s="4" t="s">
        <v>143</v>
      </c>
      <c r="E355" s="4">
        <v>2008</v>
      </c>
      <c r="F355" s="5">
        <v>2.056712962962963E-2</v>
      </c>
      <c r="G355" s="4">
        <v>47</v>
      </c>
      <c r="H355" s="4">
        <v>6.8</v>
      </c>
      <c r="I355" s="23" t="s">
        <v>972</v>
      </c>
    </row>
    <row r="356" spans="1:9" x14ac:dyDescent="0.35">
      <c r="A356" t="str">
        <f t="shared" si="5"/>
        <v>Ковалев ВиталийМ14</v>
      </c>
      <c r="B356" s="4">
        <v>48</v>
      </c>
      <c r="C356" s="4" t="s">
        <v>314</v>
      </c>
      <c r="D356" s="4" t="s">
        <v>39</v>
      </c>
      <c r="E356" s="4">
        <v>2009</v>
      </c>
      <c r="F356" s="5">
        <v>2.4039351851851853E-2</v>
      </c>
      <c r="G356" s="4">
        <v>48</v>
      </c>
      <c r="H356" s="4">
        <v>1</v>
      </c>
      <c r="I356" s="23" t="s">
        <v>972</v>
      </c>
    </row>
    <row r="357" spans="1:9" x14ac:dyDescent="0.35">
      <c r="A357" t="str">
        <f t="shared" si="5"/>
        <v>Пушкин ЗахарМ14</v>
      </c>
      <c r="B357" s="4">
        <v>49</v>
      </c>
      <c r="C357" s="4" t="s">
        <v>316</v>
      </c>
      <c r="D357" s="4" t="s">
        <v>48</v>
      </c>
      <c r="E357" s="4">
        <v>2009</v>
      </c>
      <c r="F357" s="5">
        <v>2.4340277777777777E-2</v>
      </c>
      <c r="G357" s="4">
        <v>49</v>
      </c>
      <c r="H357" s="4">
        <v>1</v>
      </c>
      <c r="I357" s="23" t="s">
        <v>972</v>
      </c>
    </row>
    <row r="358" spans="1:9" x14ac:dyDescent="0.35">
      <c r="A358" t="str">
        <f t="shared" si="5"/>
        <v>Банкетов ЛевМ14</v>
      </c>
      <c r="B358" s="4">
        <v>50</v>
      </c>
      <c r="C358" s="4" t="s">
        <v>562</v>
      </c>
      <c r="D358" s="4" t="s">
        <v>61</v>
      </c>
      <c r="E358" s="4">
        <v>2009</v>
      </c>
      <c r="F358" s="5">
        <v>2.8148148148148148E-2</v>
      </c>
      <c r="G358" s="4">
        <v>50</v>
      </c>
      <c r="H358" s="4">
        <v>1</v>
      </c>
      <c r="I358" s="23" t="s">
        <v>972</v>
      </c>
    </row>
    <row r="359" spans="1:9" x14ac:dyDescent="0.35">
      <c r="A359" t="str">
        <f t="shared" si="5"/>
        <v>Маслов ОлегМ14</v>
      </c>
      <c r="B359" s="4">
        <v>51</v>
      </c>
      <c r="C359" s="4" t="s">
        <v>307</v>
      </c>
      <c r="D359" s="4" t="s">
        <v>44</v>
      </c>
      <c r="E359" s="4">
        <v>2009</v>
      </c>
      <c r="F359" s="5">
        <v>2.8611111111111115E-2</v>
      </c>
      <c r="G359" s="4">
        <v>51</v>
      </c>
      <c r="H359" s="4">
        <v>1</v>
      </c>
      <c r="I359" s="23" t="s">
        <v>972</v>
      </c>
    </row>
    <row r="360" spans="1:9" x14ac:dyDescent="0.35">
      <c r="A360" t="str">
        <f t="shared" si="5"/>
        <v>Елисеев ПавелМ14</v>
      </c>
      <c r="B360" s="4">
        <v>52</v>
      </c>
      <c r="C360" s="4" t="s">
        <v>275</v>
      </c>
      <c r="D360" s="4" t="s">
        <v>61</v>
      </c>
      <c r="E360" s="4">
        <v>2009</v>
      </c>
      <c r="F360" s="5">
        <v>3.1331018518518515E-2</v>
      </c>
      <c r="G360" s="4">
        <v>52</v>
      </c>
      <c r="H360" s="4">
        <v>1</v>
      </c>
      <c r="I360" s="23" t="s">
        <v>972</v>
      </c>
    </row>
    <row r="361" spans="1:9" x14ac:dyDescent="0.35">
      <c r="A361" t="str">
        <f t="shared" si="5"/>
        <v>Сапрычев ВладиславМ14</v>
      </c>
      <c r="B361" s="4">
        <v>53</v>
      </c>
      <c r="C361" s="4" t="s">
        <v>563</v>
      </c>
      <c r="D361" s="4" t="s">
        <v>94</v>
      </c>
      <c r="E361" s="4">
        <v>2008</v>
      </c>
      <c r="F361" s="5">
        <v>3.2349537037037038E-2</v>
      </c>
      <c r="G361" s="4">
        <v>53</v>
      </c>
      <c r="H361" s="4">
        <v>1</v>
      </c>
      <c r="I361" s="23" t="s">
        <v>972</v>
      </c>
    </row>
    <row r="362" spans="1:9" x14ac:dyDescent="0.35">
      <c r="A362" t="str">
        <f t="shared" si="5"/>
        <v>Быстрянцев АлександрМ14</v>
      </c>
      <c r="B362" s="4">
        <v>54</v>
      </c>
      <c r="C362" s="4" t="s">
        <v>276</v>
      </c>
      <c r="D362" s="4" t="s">
        <v>112</v>
      </c>
      <c r="E362" s="4">
        <v>2008</v>
      </c>
      <c r="F362" s="5">
        <v>3.3923611111111113E-2</v>
      </c>
      <c r="G362" s="4">
        <v>54</v>
      </c>
      <c r="H362" s="4">
        <v>1</v>
      </c>
      <c r="I362" s="23" t="s">
        <v>972</v>
      </c>
    </row>
    <row r="363" spans="1:9" x14ac:dyDescent="0.35">
      <c r="A363" t="str">
        <f t="shared" si="5"/>
        <v>Буянов ДмитрийМ14</v>
      </c>
      <c r="B363" s="4">
        <v>55</v>
      </c>
      <c r="C363" s="4" t="s">
        <v>564</v>
      </c>
      <c r="D363" s="4" t="s">
        <v>48</v>
      </c>
      <c r="E363" s="4">
        <v>2008</v>
      </c>
      <c r="F363" s="5">
        <v>4.611111111111111E-2</v>
      </c>
      <c r="G363" s="4">
        <v>55</v>
      </c>
      <c r="H363" s="4">
        <v>1</v>
      </c>
      <c r="I363" s="23" t="s">
        <v>972</v>
      </c>
    </row>
    <row r="364" spans="1:9" x14ac:dyDescent="0.35">
      <c r="A364" t="str">
        <f t="shared" si="5"/>
        <v>Долуденко АртёмМ14</v>
      </c>
      <c r="B364" s="4">
        <v>56</v>
      </c>
      <c r="C364" s="4" t="s">
        <v>310</v>
      </c>
      <c r="D364" s="4" t="s">
        <v>94</v>
      </c>
      <c r="E364" s="4">
        <v>2009</v>
      </c>
      <c r="F364" s="5">
        <v>4.7662037037037037E-2</v>
      </c>
      <c r="G364" s="4">
        <v>56</v>
      </c>
      <c r="H364" s="4">
        <v>1</v>
      </c>
      <c r="I364" s="23" t="s">
        <v>972</v>
      </c>
    </row>
    <row r="365" spans="1:9" x14ac:dyDescent="0.35">
      <c r="A365" t="str">
        <f t="shared" si="5"/>
        <v>Кувакин ТимурМ14</v>
      </c>
      <c r="B365" s="4">
        <v>57</v>
      </c>
      <c r="C365" s="4" t="s">
        <v>565</v>
      </c>
      <c r="D365" s="4" t="s">
        <v>61</v>
      </c>
      <c r="E365" s="4">
        <v>2008</v>
      </c>
      <c r="F365" s="5">
        <v>4.9525462962962959E-2</v>
      </c>
      <c r="G365" s="4">
        <v>57</v>
      </c>
      <c r="H365" s="4">
        <v>1</v>
      </c>
      <c r="I365" s="23" t="s">
        <v>972</v>
      </c>
    </row>
    <row r="366" spans="1:9" x14ac:dyDescent="0.35">
      <c r="A366" t="str">
        <f t="shared" si="5"/>
        <v>Снегирева ЕлизаветаМ14</v>
      </c>
      <c r="B366" s="4">
        <v>58</v>
      </c>
      <c r="C366" s="4" t="s">
        <v>545</v>
      </c>
      <c r="D366" s="4" t="s">
        <v>98</v>
      </c>
      <c r="E366" s="4">
        <v>2009</v>
      </c>
      <c r="F366" s="4"/>
      <c r="G366" s="4"/>
      <c r="H366" s="4">
        <v>0.01</v>
      </c>
      <c r="I366" s="23" t="s">
        <v>972</v>
      </c>
    </row>
    <row r="367" spans="1:9" x14ac:dyDescent="0.35">
      <c r="A367" t="str">
        <f t="shared" si="5"/>
        <v>Кузнецов ЕгорМ14</v>
      </c>
      <c r="B367" s="4">
        <v>59</v>
      </c>
      <c r="C367" s="4" t="s">
        <v>566</v>
      </c>
      <c r="D367" s="4" t="s">
        <v>37</v>
      </c>
      <c r="E367" s="4">
        <v>2009</v>
      </c>
      <c r="F367" s="4"/>
      <c r="G367" s="4"/>
      <c r="H367" s="4">
        <v>0.01</v>
      </c>
      <c r="I367" s="23" t="s">
        <v>972</v>
      </c>
    </row>
    <row r="368" spans="1:9" x14ac:dyDescent="0.35">
      <c r="A368" t="str">
        <f t="shared" si="5"/>
        <v>Логвин ИльяМ14</v>
      </c>
      <c r="B368" s="4">
        <v>60</v>
      </c>
      <c r="C368" s="4" t="s">
        <v>567</v>
      </c>
      <c r="D368" s="4" t="s">
        <v>149</v>
      </c>
      <c r="E368" s="4">
        <v>2009</v>
      </c>
      <c r="F368" s="4"/>
      <c r="G368" s="4"/>
      <c r="H368" s="4">
        <v>0.01</v>
      </c>
      <c r="I368" s="23" t="s">
        <v>972</v>
      </c>
    </row>
    <row r="369" spans="1:9" x14ac:dyDescent="0.35">
      <c r="A369" t="str">
        <f t="shared" si="5"/>
        <v>Мироненко КонстантинМ14</v>
      </c>
      <c r="B369" s="4">
        <v>61</v>
      </c>
      <c r="C369" s="4" t="s">
        <v>286</v>
      </c>
      <c r="D369" s="4" t="s">
        <v>149</v>
      </c>
      <c r="E369" s="4">
        <v>2008</v>
      </c>
      <c r="F369" s="4"/>
      <c r="G369" s="4"/>
      <c r="H369" s="4">
        <v>0.01</v>
      </c>
      <c r="I369" s="23" t="s">
        <v>972</v>
      </c>
    </row>
    <row r="370" spans="1:9" x14ac:dyDescent="0.35">
      <c r="A370" t="str">
        <f t="shared" si="5"/>
        <v>Донец АндрейМ14</v>
      </c>
      <c r="B370" s="4">
        <v>62</v>
      </c>
      <c r="C370" s="4" t="s">
        <v>312</v>
      </c>
      <c r="D370" s="4" t="s">
        <v>48</v>
      </c>
      <c r="E370" s="4">
        <v>2009</v>
      </c>
      <c r="F370" s="4"/>
      <c r="G370" s="4"/>
      <c r="H370" s="4">
        <v>0.01</v>
      </c>
      <c r="I370" s="23" t="s">
        <v>972</v>
      </c>
    </row>
    <row r="371" spans="1:9" x14ac:dyDescent="0.35">
      <c r="A371" t="str">
        <f t="shared" si="5"/>
        <v>Демиденков ДаниилМ14</v>
      </c>
      <c r="B371" s="4">
        <v>63</v>
      </c>
      <c r="C371" s="4" t="s">
        <v>568</v>
      </c>
      <c r="D371" s="4" t="s">
        <v>112</v>
      </c>
      <c r="E371" s="4">
        <v>2009</v>
      </c>
      <c r="F371" s="4"/>
      <c r="G371" s="4"/>
      <c r="H371" s="4">
        <v>0.01</v>
      </c>
      <c r="I371" s="23" t="s">
        <v>972</v>
      </c>
    </row>
    <row r="372" spans="1:9" x14ac:dyDescent="0.35">
      <c r="A372" t="str">
        <f t="shared" si="5"/>
        <v>Субботин ИгорьМ14</v>
      </c>
      <c r="B372" s="4">
        <v>64</v>
      </c>
      <c r="C372" s="4" t="s">
        <v>289</v>
      </c>
      <c r="D372" s="4" t="s">
        <v>37</v>
      </c>
      <c r="E372" s="4">
        <v>2009</v>
      </c>
      <c r="F372" s="4"/>
      <c r="G372" s="4"/>
      <c r="H372" s="4">
        <v>0.01</v>
      </c>
      <c r="I372" s="23" t="s">
        <v>972</v>
      </c>
    </row>
    <row r="373" spans="1:9" x14ac:dyDescent="0.35">
      <c r="A373" t="str">
        <f t="shared" si="5"/>
        <v>Дьяченко МатвейМ14</v>
      </c>
      <c r="B373" s="4">
        <v>65</v>
      </c>
      <c r="C373" s="4" t="s">
        <v>299</v>
      </c>
      <c r="D373" s="4" t="s">
        <v>58</v>
      </c>
      <c r="E373" s="4">
        <v>2009</v>
      </c>
      <c r="F373" s="4"/>
      <c r="G373" s="4"/>
      <c r="H373" s="4">
        <v>0.01</v>
      </c>
      <c r="I373" s="23" t="s">
        <v>972</v>
      </c>
    </row>
    <row r="374" spans="1:9" x14ac:dyDescent="0.35">
      <c r="A374" t="str">
        <f t="shared" si="5"/>
        <v>Воронков МихаилМ14</v>
      </c>
      <c r="B374" s="4">
        <v>66</v>
      </c>
      <c r="C374" s="4" t="s">
        <v>298</v>
      </c>
      <c r="D374" s="4" t="s">
        <v>58</v>
      </c>
      <c r="E374" s="4">
        <v>2009</v>
      </c>
      <c r="F374" s="4"/>
      <c r="G374" s="4"/>
      <c r="H374" s="4">
        <v>0.01</v>
      </c>
      <c r="I374" s="23" t="s">
        <v>972</v>
      </c>
    </row>
    <row r="375" spans="1:9" x14ac:dyDescent="0.35">
      <c r="A375" t="str">
        <f t="shared" si="5"/>
        <v>Глазунов ВладимирМ14</v>
      </c>
      <c r="B375" s="4">
        <v>67</v>
      </c>
      <c r="C375" s="4" t="s">
        <v>304</v>
      </c>
      <c r="D375" s="4" t="s">
        <v>37</v>
      </c>
      <c r="E375" s="4">
        <v>2008</v>
      </c>
      <c r="F375" s="4"/>
      <c r="G375" s="4"/>
      <c r="H375" s="4">
        <v>0.01</v>
      </c>
      <c r="I375" s="23" t="s">
        <v>972</v>
      </c>
    </row>
    <row r="376" spans="1:9" x14ac:dyDescent="0.35">
      <c r="A376" t="str">
        <f t="shared" si="5"/>
        <v>Чурсин МатвейМ14</v>
      </c>
      <c r="B376" s="4">
        <v>68</v>
      </c>
      <c r="C376" s="4" t="s">
        <v>313</v>
      </c>
      <c r="D376" s="4" t="s">
        <v>39</v>
      </c>
      <c r="E376" s="4">
        <v>2009</v>
      </c>
      <c r="F376" s="4"/>
      <c r="G376" s="4"/>
      <c r="H376" s="4">
        <v>0.01</v>
      </c>
      <c r="I376" s="23" t="s">
        <v>972</v>
      </c>
    </row>
    <row r="377" spans="1:9" ht="14.5" customHeight="1" x14ac:dyDescent="0.35">
      <c r="A377" t="str">
        <f t="shared" si="5"/>
        <v/>
      </c>
      <c r="B377" s="22" t="s">
        <v>569</v>
      </c>
      <c r="C377" s="22"/>
      <c r="D377" s="22"/>
      <c r="E377" s="22"/>
      <c r="F377" s="22"/>
      <c r="G377" s="22"/>
      <c r="H377" s="22"/>
    </row>
    <row r="378" spans="1:9" ht="14.5" customHeight="1" x14ac:dyDescent="0.35">
      <c r="A378" t="str">
        <f t="shared" si="5"/>
        <v/>
      </c>
      <c r="B378" s="22"/>
      <c r="C378" s="22"/>
      <c r="D378" s="22"/>
      <c r="E378" s="22"/>
      <c r="F378" s="22"/>
      <c r="G378" s="22"/>
      <c r="H378" s="22"/>
    </row>
    <row r="379" spans="1:9" x14ac:dyDescent="0.35">
      <c r="A379" t="str">
        <f t="shared" si="5"/>
        <v>Фамилия, имя</v>
      </c>
      <c r="B379" s="3" t="s">
        <v>20</v>
      </c>
      <c r="C379" s="4" t="s">
        <v>31</v>
      </c>
      <c r="D379" s="4" t="s">
        <v>21</v>
      </c>
      <c r="E379" s="4" t="s">
        <v>22</v>
      </c>
      <c r="F379" s="4" t="s">
        <v>23</v>
      </c>
      <c r="G379" s="4" t="s">
        <v>24</v>
      </c>
      <c r="H379" s="4" t="s">
        <v>25</v>
      </c>
    </row>
    <row r="380" spans="1:9" x14ac:dyDescent="0.35">
      <c r="A380" t="str">
        <f t="shared" si="5"/>
        <v>Вильденберг АлександрМ16</v>
      </c>
      <c r="B380" s="4">
        <v>1</v>
      </c>
      <c r="C380" s="4" t="s">
        <v>570</v>
      </c>
      <c r="D380" s="4" t="s">
        <v>94</v>
      </c>
      <c r="E380" s="4">
        <v>2007</v>
      </c>
      <c r="F380" s="5">
        <v>8.1365740740740738E-3</v>
      </c>
      <c r="G380" s="4">
        <v>1</v>
      </c>
      <c r="H380" s="4">
        <v>200</v>
      </c>
      <c r="I380" s="23" t="s">
        <v>973</v>
      </c>
    </row>
    <row r="381" spans="1:9" x14ac:dyDescent="0.35">
      <c r="A381" t="str">
        <f t="shared" si="5"/>
        <v>Ведманкин АндрейМ16</v>
      </c>
      <c r="B381" s="4">
        <v>2</v>
      </c>
      <c r="C381" s="4" t="s">
        <v>335</v>
      </c>
      <c r="D381" s="4" t="s">
        <v>48</v>
      </c>
      <c r="E381" s="4">
        <v>2006</v>
      </c>
      <c r="F381" s="5">
        <v>8.5995370370370357E-3</v>
      </c>
      <c r="G381" s="4">
        <v>2</v>
      </c>
      <c r="H381" s="4">
        <v>194.4</v>
      </c>
      <c r="I381" s="23" t="s">
        <v>973</v>
      </c>
    </row>
    <row r="382" spans="1:9" x14ac:dyDescent="0.35">
      <c r="A382" t="str">
        <f t="shared" si="5"/>
        <v>Баранов АлександрМ16</v>
      </c>
      <c r="B382" s="4">
        <v>3</v>
      </c>
      <c r="C382" s="4" t="s">
        <v>322</v>
      </c>
      <c r="D382" s="4" t="s">
        <v>48</v>
      </c>
      <c r="E382" s="4">
        <v>2006</v>
      </c>
      <c r="F382" s="5">
        <v>8.6805555555555559E-3</v>
      </c>
      <c r="G382" s="4">
        <v>3</v>
      </c>
      <c r="H382" s="4">
        <v>193.4</v>
      </c>
      <c r="I382" s="23" t="s">
        <v>973</v>
      </c>
    </row>
    <row r="383" spans="1:9" x14ac:dyDescent="0.35">
      <c r="A383" t="str">
        <f t="shared" si="5"/>
        <v>Землянухин АртёмМ16</v>
      </c>
      <c r="B383" s="4">
        <v>4</v>
      </c>
      <c r="C383" s="4" t="s">
        <v>327</v>
      </c>
      <c r="D383" s="4" t="s">
        <v>61</v>
      </c>
      <c r="E383" s="4">
        <v>2007</v>
      </c>
      <c r="F383" s="5">
        <v>8.726851851851852E-3</v>
      </c>
      <c r="G383" s="4">
        <v>4</v>
      </c>
      <c r="H383" s="4">
        <v>192.8</v>
      </c>
      <c r="I383" s="23" t="s">
        <v>973</v>
      </c>
    </row>
    <row r="384" spans="1:9" x14ac:dyDescent="0.35">
      <c r="A384" t="str">
        <f t="shared" si="5"/>
        <v>Акимов ЮрийМ16</v>
      </c>
      <c r="B384" s="4">
        <v>5</v>
      </c>
      <c r="C384" s="4" t="s">
        <v>330</v>
      </c>
      <c r="D384" s="4" t="s">
        <v>44</v>
      </c>
      <c r="E384" s="4">
        <v>2007</v>
      </c>
      <c r="F384" s="5">
        <v>9.0393518518518522E-3</v>
      </c>
      <c r="G384" s="4">
        <v>5</v>
      </c>
      <c r="H384" s="4">
        <v>189</v>
      </c>
      <c r="I384" s="23" t="s">
        <v>973</v>
      </c>
    </row>
    <row r="385" spans="1:9" x14ac:dyDescent="0.35">
      <c r="A385" t="str">
        <f t="shared" si="5"/>
        <v>Мироненко ВладиславМ16</v>
      </c>
      <c r="B385" s="4">
        <v>6</v>
      </c>
      <c r="C385" s="4" t="s">
        <v>325</v>
      </c>
      <c r="D385" s="4" t="s">
        <v>149</v>
      </c>
      <c r="E385" s="4">
        <v>2006</v>
      </c>
      <c r="F385" s="5">
        <v>9.0972222222222218E-3</v>
      </c>
      <c r="G385" s="4">
        <v>6</v>
      </c>
      <c r="H385" s="4">
        <v>188.2</v>
      </c>
      <c r="I385" s="23" t="s">
        <v>973</v>
      </c>
    </row>
    <row r="386" spans="1:9" x14ac:dyDescent="0.35">
      <c r="A386" t="str">
        <f t="shared" si="5"/>
        <v>Сотников ДмитрийМ16</v>
      </c>
      <c r="B386" s="4">
        <v>7</v>
      </c>
      <c r="C386" s="4" t="s">
        <v>571</v>
      </c>
      <c r="D386" s="4" t="s">
        <v>33</v>
      </c>
      <c r="E386" s="4">
        <v>2006</v>
      </c>
      <c r="F386" s="5">
        <v>9.2476851851851852E-3</v>
      </c>
      <c r="G386" s="4">
        <v>7</v>
      </c>
      <c r="H386" s="4">
        <v>186.4</v>
      </c>
      <c r="I386" s="23" t="s">
        <v>973</v>
      </c>
    </row>
    <row r="387" spans="1:9" x14ac:dyDescent="0.35">
      <c r="A387" t="str">
        <f t="shared" si="5"/>
        <v>Доценко ДаниилМ16</v>
      </c>
      <c r="B387" s="4">
        <v>8</v>
      </c>
      <c r="C387" s="4" t="s">
        <v>332</v>
      </c>
      <c r="D387" s="4" t="s">
        <v>48</v>
      </c>
      <c r="E387" s="4">
        <v>2007</v>
      </c>
      <c r="F387" s="5">
        <v>9.7569444444444448E-3</v>
      </c>
      <c r="G387" s="4">
        <v>8</v>
      </c>
      <c r="H387" s="4">
        <v>180.1</v>
      </c>
      <c r="I387" s="23" t="s">
        <v>973</v>
      </c>
    </row>
    <row r="388" spans="1:9" x14ac:dyDescent="0.35">
      <c r="A388" t="str">
        <f t="shared" si="5"/>
        <v>Соболев ГеоргийМ16</v>
      </c>
      <c r="B388" s="4">
        <v>9</v>
      </c>
      <c r="C388" s="4" t="s">
        <v>572</v>
      </c>
      <c r="D388" s="4" t="s">
        <v>94</v>
      </c>
      <c r="E388" s="4">
        <v>2006</v>
      </c>
      <c r="F388" s="5">
        <v>9.8495370370370369E-3</v>
      </c>
      <c r="G388" s="4">
        <v>9</v>
      </c>
      <c r="H388" s="4">
        <v>179</v>
      </c>
      <c r="I388" s="23" t="s">
        <v>973</v>
      </c>
    </row>
    <row r="389" spans="1:9" x14ac:dyDescent="0.35">
      <c r="A389" t="str">
        <f t="shared" si="5"/>
        <v>Саввин ПётрМ16</v>
      </c>
      <c r="B389" s="4">
        <v>10</v>
      </c>
      <c r="C389" s="4" t="s">
        <v>573</v>
      </c>
      <c r="D389" s="4" t="s">
        <v>37</v>
      </c>
      <c r="E389" s="4">
        <v>2007</v>
      </c>
      <c r="F389" s="5">
        <v>9.9305555555555553E-3</v>
      </c>
      <c r="G389" s="4">
        <v>10</v>
      </c>
      <c r="H389" s="4">
        <v>178</v>
      </c>
      <c r="I389" s="23" t="s">
        <v>973</v>
      </c>
    </row>
    <row r="390" spans="1:9" x14ac:dyDescent="0.35">
      <c r="A390" t="str">
        <f t="shared" si="5"/>
        <v>Щетинин НикитаМ16</v>
      </c>
      <c r="B390" s="4">
        <v>11</v>
      </c>
      <c r="C390" s="4" t="s">
        <v>340</v>
      </c>
      <c r="D390" s="4" t="s">
        <v>48</v>
      </c>
      <c r="E390" s="4">
        <v>2006</v>
      </c>
      <c r="F390" s="5">
        <v>1.0127314814814815E-2</v>
      </c>
      <c r="G390" s="4">
        <v>11</v>
      </c>
      <c r="H390" s="4">
        <v>175.6</v>
      </c>
      <c r="I390" s="23" t="s">
        <v>973</v>
      </c>
    </row>
    <row r="391" spans="1:9" x14ac:dyDescent="0.35">
      <c r="A391" t="str">
        <f t="shared" si="5"/>
        <v>Зонов ТимофейМ16</v>
      </c>
      <c r="B391" s="4">
        <v>12</v>
      </c>
      <c r="C391" s="4" t="s">
        <v>574</v>
      </c>
      <c r="D391" s="4" t="s">
        <v>112</v>
      </c>
      <c r="E391" s="4">
        <v>2007</v>
      </c>
      <c r="F391" s="5">
        <v>1.0231481481481482E-2</v>
      </c>
      <c r="G391" s="4">
        <v>12</v>
      </c>
      <c r="H391" s="4">
        <v>174.3</v>
      </c>
      <c r="I391" s="23" t="s">
        <v>973</v>
      </c>
    </row>
    <row r="392" spans="1:9" x14ac:dyDescent="0.35">
      <c r="A392" t="str">
        <f t="shared" si="5"/>
        <v>Воротников ДмитрийМ16</v>
      </c>
      <c r="B392" s="4">
        <v>13</v>
      </c>
      <c r="C392" s="4" t="s">
        <v>334</v>
      </c>
      <c r="D392" s="4" t="s">
        <v>44</v>
      </c>
      <c r="E392" s="4">
        <v>2006</v>
      </c>
      <c r="F392" s="5">
        <v>1.0405092592592593E-2</v>
      </c>
      <c r="G392" s="4">
        <v>13</v>
      </c>
      <c r="H392" s="4">
        <v>172.2</v>
      </c>
      <c r="I392" s="23" t="s">
        <v>973</v>
      </c>
    </row>
    <row r="393" spans="1:9" x14ac:dyDescent="0.35">
      <c r="A393" t="str">
        <f t="shared" si="5"/>
        <v>Цыбаков ВладиславМ16</v>
      </c>
      <c r="B393" s="4">
        <v>14</v>
      </c>
      <c r="C393" s="4" t="s">
        <v>575</v>
      </c>
      <c r="D393" s="4" t="s">
        <v>46</v>
      </c>
      <c r="E393" s="4">
        <v>2006</v>
      </c>
      <c r="F393" s="5">
        <v>1.0474537037037037E-2</v>
      </c>
      <c r="G393" s="4">
        <v>14</v>
      </c>
      <c r="H393" s="4">
        <v>171.3</v>
      </c>
      <c r="I393" s="23" t="s">
        <v>973</v>
      </c>
    </row>
    <row r="394" spans="1:9" x14ac:dyDescent="0.35">
      <c r="A394" t="str">
        <f t="shared" si="5"/>
        <v>Салимов АртурМ16</v>
      </c>
      <c r="B394" s="4">
        <v>15</v>
      </c>
      <c r="C394" s="4" t="s">
        <v>576</v>
      </c>
      <c r="D394" s="4" t="s">
        <v>143</v>
      </c>
      <c r="E394" s="4">
        <v>2007</v>
      </c>
      <c r="F394" s="5">
        <v>1.0555555555555554E-2</v>
      </c>
      <c r="G394" s="4">
        <v>15</v>
      </c>
      <c r="H394" s="4">
        <v>170.3</v>
      </c>
      <c r="I394" s="23" t="s">
        <v>973</v>
      </c>
    </row>
    <row r="395" spans="1:9" x14ac:dyDescent="0.35">
      <c r="A395" t="str">
        <f t="shared" si="5"/>
        <v>Бородин КириллМ16</v>
      </c>
      <c r="B395" s="4">
        <v>16</v>
      </c>
      <c r="C395" s="4" t="s">
        <v>577</v>
      </c>
      <c r="D395" s="4" t="s">
        <v>143</v>
      </c>
      <c r="E395" s="4">
        <v>2007</v>
      </c>
      <c r="F395" s="5">
        <v>1.0729166666666666E-2</v>
      </c>
      <c r="G395" s="4">
        <v>16</v>
      </c>
      <c r="H395" s="4">
        <v>168.2</v>
      </c>
      <c r="I395" s="23" t="s">
        <v>973</v>
      </c>
    </row>
    <row r="396" spans="1:9" x14ac:dyDescent="0.35">
      <c r="A396" t="str">
        <f t="shared" si="5"/>
        <v>Богданов ВиталийМ16</v>
      </c>
      <c r="B396" s="4">
        <v>17</v>
      </c>
      <c r="C396" s="4" t="s">
        <v>333</v>
      </c>
      <c r="D396" s="4" t="s">
        <v>35</v>
      </c>
      <c r="E396" s="4">
        <v>2007</v>
      </c>
      <c r="F396" s="5">
        <v>1.0810185185185185E-2</v>
      </c>
      <c r="G396" s="4">
        <v>17</v>
      </c>
      <c r="H396" s="4">
        <v>167.2</v>
      </c>
      <c r="I396" s="23" t="s">
        <v>973</v>
      </c>
    </row>
    <row r="397" spans="1:9" x14ac:dyDescent="0.35">
      <c r="A397" t="str">
        <f t="shared" si="5"/>
        <v>Гречкин АртёмМ16</v>
      </c>
      <c r="B397" s="4">
        <v>18</v>
      </c>
      <c r="C397" s="4" t="s">
        <v>331</v>
      </c>
      <c r="D397" s="4" t="s">
        <v>149</v>
      </c>
      <c r="E397" s="4">
        <v>2006</v>
      </c>
      <c r="F397" s="5">
        <v>1.1018518518518518E-2</v>
      </c>
      <c r="G397" s="4">
        <v>18</v>
      </c>
      <c r="H397" s="4">
        <v>164.6</v>
      </c>
      <c r="I397" s="23" t="s">
        <v>973</v>
      </c>
    </row>
    <row r="398" spans="1:9" x14ac:dyDescent="0.35">
      <c r="A398" t="str">
        <f t="shared" ref="A398:A461" si="6">C398&amp;I398</f>
        <v>Воронин ПётрМ16</v>
      </c>
      <c r="B398" s="4">
        <v>19</v>
      </c>
      <c r="C398" s="4" t="s">
        <v>346</v>
      </c>
      <c r="D398" s="4" t="s">
        <v>48</v>
      </c>
      <c r="E398" s="4">
        <v>2006</v>
      </c>
      <c r="F398" s="5">
        <v>1.1076388888888887E-2</v>
      </c>
      <c r="G398" s="4">
        <v>19</v>
      </c>
      <c r="H398" s="4">
        <v>163.9</v>
      </c>
      <c r="I398" s="23" t="s">
        <v>973</v>
      </c>
    </row>
    <row r="399" spans="1:9" x14ac:dyDescent="0.35">
      <c r="A399" t="str">
        <f t="shared" si="6"/>
        <v>Солодков ЛеонидМ16</v>
      </c>
      <c r="B399" s="4">
        <v>20</v>
      </c>
      <c r="C399" s="4" t="s">
        <v>578</v>
      </c>
      <c r="D399" s="4" t="s">
        <v>149</v>
      </c>
      <c r="E399" s="4">
        <v>2006</v>
      </c>
      <c r="F399" s="5">
        <v>1.1249999999999998E-2</v>
      </c>
      <c r="G399" s="4">
        <v>20</v>
      </c>
      <c r="H399" s="4">
        <v>161.80000000000001</v>
      </c>
      <c r="I399" s="23" t="s">
        <v>973</v>
      </c>
    </row>
    <row r="400" spans="1:9" x14ac:dyDescent="0.35">
      <c r="A400" t="str">
        <f t="shared" si="6"/>
        <v>Мямлин МихаилМ16</v>
      </c>
      <c r="B400" s="4">
        <v>21</v>
      </c>
      <c r="C400" s="4" t="s">
        <v>342</v>
      </c>
      <c r="D400" s="4" t="s">
        <v>46</v>
      </c>
      <c r="E400" s="4">
        <v>2006</v>
      </c>
      <c r="F400" s="5">
        <v>1.1446759259259261E-2</v>
      </c>
      <c r="G400" s="4">
        <v>21</v>
      </c>
      <c r="H400" s="4">
        <v>159.4</v>
      </c>
      <c r="I400" s="23" t="s">
        <v>973</v>
      </c>
    </row>
    <row r="401" spans="1:9" x14ac:dyDescent="0.35">
      <c r="A401" t="str">
        <f t="shared" si="6"/>
        <v>Василенко ВладиславМ16</v>
      </c>
      <c r="B401" s="4">
        <v>22</v>
      </c>
      <c r="C401" s="4" t="s">
        <v>579</v>
      </c>
      <c r="D401" s="4" t="s">
        <v>61</v>
      </c>
      <c r="E401" s="4">
        <v>2006</v>
      </c>
      <c r="F401" s="5">
        <v>1.1608796296296296E-2</v>
      </c>
      <c r="G401" s="4">
        <v>22</v>
      </c>
      <c r="H401" s="4">
        <v>157.4</v>
      </c>
      <c r="I401" s="23" t="s">
        <v>973</v>
      </c>
    </row>
    <row r="402" spans="1:9" x14ac:dyDescent="0.35">
      <c r="A402" t="str">
        <f t="shared" si="6"/>
        <v>Сушков МихаилМ16</v>
      </c>
      <c r="B402" s="4">
        <v>23</v>
      </c>
      <c r="C402" s="4" t="s">
        <v>348</v>
      </c>
      <c r="D402" s="4" t="s">
        <v>94</v>
      </c>
      <c r="E402" s="4">
        <v>2007</v>
      </c>
      <c r="F402" s="5">
        <v>1.1863425925925925E-2</v>
      </c>
      <c r="G402" s="4">
        <v>23</v>
      </c>
      <c r="H402" s="4">
        <v>154.19999999999999</v>
      </c>
      <c r="I402" s="23" t="s">
        <v>973</v>
      </c>
    </row>
    <row r="403" spans="1:9" x14ac:dyDescent="0.35">
      <c r="A403" t="str">
        <f t="shared" si="6"/>
        <v>Чеботарев ГеоргийМ16</v>
      </c>
      <c r="B403" s="4">
        <v>24</v>
      </c>
      <c r="C403" s="4" t="s">
        <v>345</v>
      </c>
      <c r="D403" s="4" t="s">
        <v>149</v>
      </c>
      <c r="E403" s="4">
        <v>2007</v>
      </c>
      <c r="F403" s="5">
        <v>1.1956018518518517E-2</v>
      </c>
      <c r="G403" s="4">
        <v>24</v>
      </c>
      <c r="H403" s="4">
        <v>153.1</v>
      </c>
      <c r="I403" s="23" t="s">
        <v>973</v>
      </c>
    </row>
    <row r="404" spans="1:9" x14ac:dyDescent="0.35">
      <c r="A404" t="str">
        <f t="shared" si="6"/>
        <v>Киреев МаксимМ16</v>
      </c>
      <c r="B404" s="4">
        <v>25</v>
      </c>
      <c r="C404" s="4" t="s">
        <v>339</v>
      </c>
      <c r="D404" s="4" t="s">
        <v>58</v>
      </c>
      <c r="E404" s="4">
        <v>2007</v>
      </c>
      <c r="F404" s="5">
        <v>1.2141203703703704E-2</v>
      </c>
      <c r="G404" s="4">
        <v>25</v>
      </c>
      <c r="H404" s="4">
        <v>150.80000000000001</v>
      </c>
      <c r="I404" s="23" t="s">
        <v>973</v>
      </c>
    </row>
    <row r="405" spans="1:9" x14ac:dyDescent="0.35">
      <c r="A405" t="str">
        <f t="shared" si="6"/>
        <v>Мирошников АнтонМ16</v>
      </c>
      <c r="B405" s="4">
        <v>26</v>
      </c>
      <c r="C405" s="4" t="s">
        <v>580</v>
      </c>
      <c r="D405" s="4" t="s">
        <v>61</v>
      </c>
      <c r="E405" s="4">
        <v>2007</v>
      </c>
      <c r="F405" s="5">
        <v>1.2222222222222223E-2</v>
      </c>
      <c r="G405" s="4">
        <v>26</v>
      </c>
      <c r="H405" s="4">
        <v>149.80000000000001</v>
      </c>
      <c r="I405" s="23" t="s">
        <v>973</v>
      </c>
    </row>
    <row r="406" spans="1:9" x14ac:dyDescent="0.35">
      <c r="A406" t="str">
        <f t="shared" si="6"/>
        <v>Сорокин ПавелМ16</v>
      </c>
      <c r="B406" s="4">
        <v>27</v>
      </c>
      <c r="C406" s="4" t="s">
        <v>354</v>
      </c>
      <c r="D406" s="4" t="s">
        <v>37</v>
      </c>
      <c r="E406" s="4">
        <v>2007</v>
      </c>
      <c r="F406" s="5">
        <v>1.2627314814814815E-2</v>
      </c>
      <c r="G406" s="4">
        <v>27</v>
      </c>
      <c r="H406" s="4">
        <v>144.9</v>
      </c>
      <c r="I406" s="23" t="s">
        <v>973</v>
      </c>
    </row>
    <row r="407" spans="1:9" x14ac:dyDescent="0.35">
      <c r="A407" t="str">
        <f t="shared" si="6"/>
        <v>Гонтарев ДанилаМ16</v>
      </c>
      <c r="B407" s="4">
        <v>28</v>
      </c>
      <c r="C407" s="4" t="s">
        <v>581</v>
      </c>
      <c r="D407" s="4" t="s">
        <v>211</v>
      </c>
      <c r="E407" s="4">
        <v>2007</v>
      </c>
      <c r="F407" s="5">
        <v>1.3136574074074077E-2</v>
      </c>
      <c r="G407" s="4">
        <v>28</v>
      </c>
      <c r="H407" s="4">
        <v>138.6</v>
      </c>
      <c r="I407" s="23" t="s">
        <v>973</v>
      </c>
    </row>
    <row r="408" spans="1:9" x14ac:dyDescent="0.35">
      <c r="A408" t="str">
        <f t="shared" si="6"/>
        <v>Ксенадохов МаксимМ16</v>
      </c>
      <c r="B408" s="4">
        <v>29</v>
      </c>
      <c r="C408" s="4" t="s">
        <v>336</v>
      </c>
      <c r="D408" s="4" t="s">
        <v>143</v>
      </c>
      <c r="E408" s="4">
        <v>2006</v>
      </c>
      <c r="F408" s="5">
        <v>1.3287037037037036E-2</v>
      </c>
      <c r="G408" s="4">
        <v>29</v>
      </c>
      <c r="H408" s="4">
        <v>136.69999999999999</v>
      </c>
      <c r="I408" s="23" t="s">
        <v>973</v>
      </c>
    </row>
    <row r="409" spans="1:9" x14ac:dyDescent="0.35">
      <c r="A409" t="str">
        <f t="shared" si="6"/>
        <v>Авдеев ТихонМ16</v>
      </c>
      <c r="B409" s="4">
        <v>30</v>
      </c>
      <c r="C409" s="4" t="s">
        <v>326</v>
      </c>
      <c r="D409" s="4" t="s">
        <v>37</v>
      </c>
      <c r="E409" s="4">
        <v>2007</v>
      </c>
      <c r="F409" s="5">
        <v>1.3622685185185184E-2</v>
      </c>
      <c r="G409" s="4">
        <v>30</v>
      </c>
      <c r="H409" s="4">
        <v>132.6</v>
      </c>
      <c r="I409" s="23" t="s">
        <v>973</v>
      </c>
    </row>
    <row r="410" spans="1:9" x14ac:dyDescent="0.35">
      <c r="A410" t="str">
        <f t="shared" si="6"/>
        <v>Алябьев АлексейМ16</v>
      </c>
      <c r="B410" s="4">
        <v>31</v>
      </c>
      <c r="C410" s="4" t="s">
        <v>582</v>
      </c>
      <c r="D410" s="4" t="s">
        <v>98</v>
      </c>
      <c r="E410" s="4">
        <v>2007</v>
      </c>
      <c r="F410" s="5">
        <v>1.4282407407407409E-2</v>
      </c>
      <c r="G410" s="4">
        <v>31</v>
      </c>
      <c r="H410" s="4">
        <v>124.5</v>
      </c>
      <c r="I410" s="23" t="s">
        <v>973</v>
      </c>
    </row>
    <row r="411" spans="1:9" x14ac:dyDescent="0.35">
      <c r="A411" t="str">
        <f t="shared" si="6"/>
        <v>Колодиев ЛеонидМ16</v>
      </c>
      <c r="B411" s="4">
        <v>32</v>
      </c>
      <c r="C411" s="4" t="s">
        <v>343</v>
      </c>
      <c r="D411" s="4" t="s">
        <v>37</v>
      </c>
      <c r="E411" s="4">
        <v>2007</v>
      </c>
      <c r="F411" s="5">
        <v>1.5243055555555557E-2</v>
      </c>
      <c r="G411" s="4">
        <v>32</v>
      </c>
      <c r="H411" s="4">
        <v>112.7</v>
      </c>
      <c r="I411" s="23" t="s">
        <v>973</v>
      </c>
    </row>
    <row r="412" spans="1:9" x14ac:dyDescent="0.35">
      <c r="A412" t="str">
        <f t="shared" si="6"/>
        <v>Малых АртёмМ16</v>
      </c>
      <c r="B412" s="4">
        <v>33</v>
      </c>
      <c r="C412" s="4" t="s">
        <v>583</v>
      </c>
      <c r="D412" s="4" t="s">
        <v>61</v>
      </c>
      <c r="E412" s="4">
        <v>2007</v>
      </c>
      <c r="F412" s="5">
        <v>1.539351851851852E-2</v>
      </c>
      <c r="G412" s="4">
        <v>33</v>
      </c>
      <c r="H412" s="4">
        <v>110.9</v>
      </c>
      <c r="I412" s="23" t="s">
        <v>973</v>
      </c>
    </row>
    <row r="413" spans="1:9" x14ac:dyDescent="0.35">
      <c r="A413" t="str">
        <f t="shared" si="6"/>
        <v>Коньков СтепанМ16</v>
      </c>
      <c r="B413" s="4">
        <v>34</v>
      </c>
      <c r="C413" s="4" t="s">
        <v>584</v>
      </c>
      <c r="D413" s="4" t="s">
        <v>143</v>
      </c>
      <c r="E413" s="4">
        <v>2006</v>
      </c>
      <c r="F413" s="5">
        <v>1.5486111111111112E-2</v>
      </c>
      <c r="G413" s="4">
        <v>34</v>
      </c>
      <c r="H413" s="4">
        <v>109.7</v>
      </c>
      <c r="I413" s="23" t="s">
        <v>973</v>
      </c>
    </row>
    <row r="414" spans="1:9" x14ac:dyDescent="0.35">
      <c r="A414" t="str">
        <f t="shared" si="6"/>
        <v>Колтаков ДанилаМ16</v>
      </c>
      <c r="B414" s="4">
        <v>35</v>
      </c>
      <c r="C414" s="4" t="s">
        <v>585</v>
      </c>
      <c r="D414" s="4" t="s">
        <v>61</v>
      </c>
      <c r="E414" s="4">
        <v>2006</v>
      </c>
      <c r="F414" s="5">
        <v>1.5763888888888886E-2</v>
      </c>
      <c r="G414" s="4">
        <v>35</v>
      </c>
      <c r="H414" s="4">
        <v>106.3</v>
      </c>
      <c r="I414" s="23" t="s">
        <v>973</v>
      </c>
    </row>
    <row r="415" spans="1:9" x14ac:dyDescent="0.35">
      <c r="A415" t="str">
        <f t="shared" si="6"/>
        <v>Елютин ДаниилМ16</v>
      </c>
      <c r="B415" s="4">
        <v>36</v>
      </c>
      <c r="C415" s="4" t="s">
        <v>350</v>
      </c>
      <c r="D415" s="4" t="s">
        <v>61</v>
      </c>
      <c r="E415" s="4">
        <v>2007</v>
      </c>
      <c r="F415" s="5">
        <v>1.6458333333333332E-2</v>
      </c>
      <c r="G415" s="4">
        <v>36</v>
      </c>
      <c r="H415" s="4">
        <v>97.8</v>
      </c>
      <c r="I415" s="23" t="s">
        <v>973</v>
      </c>
    </row>
    <row r="416" spans="1:9" x14ac:dyDescent="0.35">
      <c r="A416" t="str">
        <f t="shared" si="6"/>
        <v>Гулин АртёмМ16</v>
      </c>
      <c r="B416" s="4">
        <v>37</v>
      </c>
      <c r="C416" s="4" t="s">
        <v>586</v>
      </c>
      <c r="D416" s="4" t="s">
        <v>44</v>
      </c>
      <c r="E416" s="4">
        <v>2006</v>
      </c>
      <c r="F416" s="5">
        <v>1.7303240740740741E-2</v>
      </c>
      <c r="G416" s="4">
        <v>37</v>
      </c>
      <c r="H416" s="4">
        <v>87.4</v>
      </c>
      <c r="I416" s="23" t="s">
        <v>973</v>
      </c>
    </row>
    <row r="417" spans="1:9" x14ac:dyDescent="0.35">
      <c r="A417" t="str">
        <f t="shared" si="6"/>
        <v>Хильчук СтепанМ16</v>
      </c>
      <c r="B417" s="4">
        <v>38</v>
      </c>
      <c r="C417" s="4" t="s">
        <v>587</v>
      </c>
      <c r="D417" s="4" t="s">
        <v>211</v>
      </c>
      <c r="E417" s="4">
        <v>2007</v>
      </c>
      <c r="F417" s="5">
        <v>1.7337962962962961E-2</v>
      </c>
      <c r="G417" s="4">
        <v>38</v>
      </c>
      <c r="H417" s="4">
        <v>87</v>
      </c>
      <c r="I417" s="23" t="s">
        <v>973</v>
      </c>
    </row>
    <row r="418" spans="1:9" x14ac:dyDescent="0.35">
      <c r="A418" t="str">
        <f t="shared" si="6"/>
        <v>Ковалев СтепанМ16</v>
      </c>
      <c r="B418" s="4">
        <v>39</v>
      </c>
      <c r="C418" s="4" t="s">
        <v>588</v>
      </c>
      <c r="D418" s="4" t="s">
        <v>35</v>
      </c>
      <c r="E418" s="4">
        <v>2006</v>
      </c>
      <c r="F418" s="5">
        <v>1.7800925925925925E-2</v>
      </c>
      <c r="G418" s="4">
        <v>39</v>
      </c>
      <c r="H418" s="4">
        <v>81.3</v>
      </c>
      <c r="I418" s="23" t="s">
        <v>973</v>
      </c>
    </row>
    <row r="419" spans="1:9" x14ac:dyDescent="0.35">
      <c r="A419" t="str">
        <f t="shared" si="6"/>
        <v>Киселёв ДмитрийМ16</v>
      </c>
      <c r="B419" s="4">
        <v>40</v>
      </c>
      <c r="C419" s="4" t="s">
        <v>347</v>
      </c>
      <c r="D419" s="4" t="s">
        <v>37</v>
      </c>
      <c r="E419" s="4">
        <v>2007</v>
      </c>
      <c r="F419" s="5">
        <v>1.8148148148148146E-2</v>
      </c>
      <c r="G419" s="4">
        <v>40</v>
      </c>
      <c r="H419" s="4">
        <v>77</v>
      </c>
      <c r="I419" s="23" t="s">
        <v>973</v>
      </c>
    </row>
    <row r="420" spans="1:9" x14ac:dyDescent="0.35">
      <c r="A420" t="str">
        <f t="shared" si="6"/>
        <v>Онуфриев ДаниилМ16</v>
      </c>
      <c r="B420" s="4">
        <v>41</v>
      </c>
      <c r="C420" s="4" t="s">
        <v>589</v>
      </c>
      <c r="D420" s="4" t="s">
        <v>46</v>
      </c>
      <c r="E420" s="4">
        <v>2006</v>
      </c>
      <c r="F420" s="5">
        <v>1.8310185185185186E-2</v>
      </c>
      <c r="G420" s="4">
        <v>41</v>
      </c>
      <c r="H420" s="4">
        <v>75</v>
      </c>
      <c r="I420" s="23" t="s">
        <v>973</v>
      </c>
    </row>
    <row r="421" spans="1:9" x14ac:dyDescent="0.35">
      <c r="A421" t="str">
        <f t="shared" si="6"/>
        <v>Бодров ДанилаМ16</v>
      </c>
      <c r="B421" s="4">
        <v>42</v>
      </c>
      <c r="C421" s="4" t="s">
        <v>590</v>
      </c>
      <c r="D421" s="4" t="s">
        <v>61</v>
      </c>
      <c r="E421" s="4">
        <v>2006</v>
      </c>
      <c r="F421" s="5">
        <v>2.0497685185185185E-2</v>
      </c>
      <c r="G421" s="4">
        <v>42</v>
      </c>
      <c r="H421" s="4">
        <v>48.1</v>
      </c>
      <c r="I421" s="23" t="s">
        <v>973</v>
      </c>
    </row>
    <row r="422" spans="1:9" x14ac:dyDescent="0.35">
      <c r="A422" t="str">
        <f t="shared" si="6"/>
        <v>Тюнин КонстантинМ16</v>
      </c>
      <c r="B422" s="4">
        <v>43</v>
      </c>
      <c r="C422" s="4" t="s">
        <v>338</v>
      </c>
      <c r="D422" s="4" t="s">
        <v>61</v>
      </c>
      <c r="E422" s="4">
        <v>2007</v>
      </c>
      <c r="F422" s="5">
        <v>2.0659722222222222E-2</v>
      </c>
      <c r="G422" s="4">
        <v>43</v>
      </c>
      <c r="H422" s="4">
        <v>46.1</v>
      </c>
      <c r="I422" s="23" t="s">
        <v>973</v>
      </c>
    </row>
    <row r="423" spans="1:9" x14ac:dyDescent="0.35">
      <c r="A423" t="str">
        <f t="shared" si="6"/>
        <v>Токовенко АлександрМ16</v>
      </c>
      <c r="B423" s="4">
        <v>44</v>
      </c>
      <c r="C423" s="4" t="s">
        <v>591</v>
      </c>
      <c r="D423" s="4" t="s">
        <v>44</v>
      </c>
      <c r="E423" s="4">
        <v>2007</v>
      </c>
      <c r="F423" s="5">
        <v>2.0937499999999998E-2</v>
      </c>
      <c r="G423" s="4">
        <v>44</v>
      </c>
      <c r="H423" s="4">
        <v>42.7</v>
      </c>
      <c r="I423" s="23" t="s">
        <v>973</v>
      </c>
    </row>
    <row r="424" spans="1:9" x14ac:dyDescent="0.35">
      <c r="A424" t="str">
        <f t="shared" si="6"/>
        <v>Ищенко ФёдорМ16</v>
      </c>
      <c r="B424" s="4">
        <v>45</v>
      </c>
      <c r="C424" s="4" t="s">
        <v>592</v>
      </c>
      <c r="D424" s="4" t="s">
        <v>35</v>
      </c>
      <c r="E424" s="4">
        <v>2007</v>
      </c>
      <c r="F424" s="5">
        <v>2.0949074074074075E-2</v>
      </c>
      <c r="G424" s="4">
        <v>45</v>
      </c>
      <c r="H424" s="4">
        <v>42.6</v>
      </c>
      <c r="I424" s="23" t="s">
        <v>973</v>
      </c>
    </row>
    <row r="425" spans="1:9" x14ac:dyDescent="0.35">
      <c r="A425" t="str">
        <f t="shared" si="6"/>
        <v>Сергеев ВадимМ16</v>
      </c>
      <c r="B425" s="4">
        <v>46</v>
      </c>
      <c r="C425" s="4" t="s">
        <v>593</v>
      </c>
      <c r="D425" s="4" t="s">
        <v>46</v>
      </c>
      <c r="E425" s="4">
        <v>2007</v>
      </c>
      <c r="F425" s="5">
        <v>2.2534722222222223E-2</v>
      </c>
      <c r="G425" s="4">
        <v>46</v>
      </c>
      <c r="H425" s="4">
        <v>23.1</v>
      </c>
      <c r="I425" s="23" t="s">
        <v>973</v>
      </c>
    </row>
    <row r="426" spans="1:9" x14ac:dyDescent="0.35">
      <c r="A426" t="str">
        <f t="shared" si="6"/>
        <v>Буриков СтепанМ16</v>
      </c>
      <c r="B426" s="4">
        <v>47</v>
      </c>
      <c r="C426" s="4" t="s">
        <v>594</v>
      </c>
      <c r="D426" s="4" t="s">
        <v>94</v>
      </c>
      <c r="E426" s="4">
        <v>2007</v>
      </c>
      <c r="F426" s="5">
        <v>2.269675925925926E-2</v>
      </c>
      <c r="G426" s="4">
        <v>47</v>
      </c>
      <c r="H426" s="4">
        <v>21.1</v>
      </c>
      <c r="I426" s="23" t="s">
        <v>973</v>
      </c>
    </row>
    <row r="427" spans="1:9" x14ac:dyDescent="0.35">
      <c r="A427" t="str">
        <f t="shared" si="6"/>
        <v>Лисов АнтонМ16</v>
      </c>
      <c r="B427" s="4">
        <v>48</v>
      </c>
      <c r="C427" s="4" t="s">
        <v>351</v>
      </c>
      <c r="D427" s="4" t="s">
        <v>33</v>
      </c>
      <c r="E427" s="4">
        <v>2007</v>
      </c>
      <c r="F427" s="5">
        <v>2.5104166666666664E-2</v>
      </c>
      <c r="G427" s="4">
        <v>48</v>
      </c>
      <c r="H427" s="4">
        <v>1</v>
      </c>
      <c r="I427" s="23" t="s">
        <v>973</v>
      </c>
    </row>
    <row r="428" spans="1:9" x14ac:dyDescent="0.35">
      <c r="A428" t="str">
        <f t="shared" si="6"/>
        <v>Анохин АлександрМ16</v>
      </c>
      <c r="B428" s="4">
        <v>49</v>
      </c>
      <c r="C428" s="4" t="s">
        <v>595</v>
      </c>
      <c r="D428" s="4" t="s">
        <v>61</v>
      </c>
      <c r="E428" s="4">
        <v>2006</v>
      </c>
      <c r="F428" s="5">
        <v>2.5451388888888888E-2</v>
      </c>
      <c r="G428" s="4">
        <v>49</v>
      </c>
      <c r="H428" s="4">
        <v>1</v>
      </c>
      <c r="I428" s="23" t="s">
        <v>973</v>
      </c>
    </row>
    <row r="429" spans="1:9" x14ac:dyDescent="0.35">
      <c r="A429" t="str">
        <f t="shared" si="6"/>
        <v>Дятлов ФёдорМ16</v>
      </c>
      <c r="B429" s="4">
        <v>50</v>
      </c>
      <c r="C429" s="4" t="s">
        <v>596</v>
      </c>
      <c r="D429" s="4" t="s">
        <v>61</v>
      </c>
      <c r="E429" s="4">
        <v>2007</v>
      </c>
      <c r="F429" s="5">
        <v>3.6041666666666666E-2</v>
      </c>
      <c r="G429" s="4">
        <v>50</v>
      </c>
      <c r="H429" s="4">
        <v>1</v>
      </c>
      <c r="I429" s="23" t="s">
        <v>973</v>
      </c>
    </row>
    <row r="430" spans="1:9" x14ac:dyDescent="0.35">
      <c r="A430" t="str">
        <f t="shared" si="6"/>
        <v>Морозов АртёмМ16</v>
      </c>
      <c r="B430" s="4">
        <v>51</v>
      </c>
      <c r="C430" s="4" t="s">
        <v>597</v>
      </c>
      <c r="D430" s="4" t="s">
        <v>48</v>
      </c>
      <c r="E430" s="4">
        <v>2006</v>
      </c>
      <c r="F430" s="5">
        <v>3.9722222222222221E-2</v>
      </c>
      <c r="G430" s="4">
        <v>51</v>
      </c>
      <c r="H430" s="4">
        <v>1</v>
      </c>
      <c r="I430" s="23" t="s">
        <v>973</v>
      </c>
    </row>
    <row r="431" spans="1:9" x14ac:dyDescent="0.35">
      <c r="A431" t="str">
        <f t="shared" si="6"/>
        <v>Макеев ГеоргийМ16</v>
      </c>
      <c r="B431" s="4">
        <v>52</v>
      </c>
      <c r="C431" s="4" t="s">
        <v>341</v>
      </c>
      <c r="D431" s="4" t="s">
        <v>37</v>
      </c>
      <c r="E431" s="4">
        <v>2007</v>
      </c>
      <c r="F431" s="4"/>
      <c r="G431" s="4"/>
      <c r="H431" s="4">
        <v>0.01</v>
      </c>
      <c r="I431" s="23" t="s">
        <v>973</v>
      </c>
    </row>
    <row r="432" spans="1:9" x14ac:dyDescent="0.35">
      <c r="A432" t="str">
        <f t="shared" si="6"/>
        <v>Штельмах МихаилМ16</v>
      </c>
      <c r="B432" s="4">
        <v>53</v>
      </c>
      <c r="C432" s="4" t="s">
        <v>344</v>
      </c>
      <c r="D432" s="4" t="s">
        <v>149</v>
      </c>
      <c r="E432" s="4">
        <v>2006</v>
      </c>
      <c r="F432" s="4"/>
      <c r="G432" s="4"/>
      <c r="H432" s="4">
        <v>0.01</v>
      </c>
      <c r="I432" s="23" t="s">
        <v>973</v>
      </c>
    </row>
    <row r="433" spans="1:9" x14ac:dyDescent="0.35">
      <c r="A433" t="str">
        <f t="shared" si="6"/>
        <v>Клейменов ДаниилМ16</v>
      </c>
      <c r="B433" s="4">
        <v>54</v>
      </c>
      <c r="C433" s="4" t="s">
        <v>328</v>
      </c>
      <c r="D433" s="4" t="s">
        <v>61</v>
      </c>
      <c r="E433" s="4">
        <v>2007</v>
      </c>
      <c r="F433" s="4"/>
      <c r="G433" s="4"/>
      <c r="H433" s="4">
        <v>0.01</v>
      </c>
      <c r="I433" s="23" t="s">
        <v>973</v>
      </c>
    </row>
    <row r="434" spans="1:9" x14ac:dyDescent="0.35">
      <c r="A434" t="str">
        <f t="shared" si="6"/>
        <v>Попов ИгорьМ16</v>
      </c>
      <c r="B434" s="4">
        <v>55</v>
      </c>
      <c r="C434" s="4" t="s">
        <v>598</v>
      </c>
      <c r="D434" s="4" t="s">
        <v>143</v>
      </c>
      <c r="E434" s="4">
        <v>2006</v>
      </c>
      <c r="F434" s="4"/>
      <c r="G434" s="4"/>
      <c r="H434" s="4">
        <v>0.01</v>
      </c>
      <c r="I434" s="23" t="s">
        <v>973</v>
      </c>
    </row>
    <row r="435" spans="1:9" ht="14.5" customHeight="1" x14ac:dyDescent="0.35">
      <c r="A435" t="str">
        <f t="shared" si="6"/>
        <v/>
      </c>
      <c r="B435" s="22" t="s">
        <v>599</v>
      </c>
      <c r="C435" s="22"/>
      <c r="D435" s="22"/>
      <c r="E435" s="22"/>
      <c r="F435" s="22"/>
      <c r="G435" s="22"/>
      <c r="H435" s="22"/>
    </row>
    <row r="436" spans="1:9" ht="14.5" customHeight="1" x14ac:dyDescent="0.35">
      <c r="A436" t="str">
        <f t="shared" si="6"/>
        <v/>
      </c>
      <c r="B436" s="22"/>
      <c r="C436" s="22"/>
      <c r="D436" s="22"/>
      <c r="E436" s="22"/>
      <c r="F436" s="22"/>
      <c r="G436" s="22"/>
      <c r="H436" s="22"/>
    </row>
    <row r="437" spans="1:9" x14ac:dyDescent="0.35">
      <c r="A437" t="str">
        <f t="shared" si="6"/>
        <v>Фамилия, имя</v>
      </c>
      <c r="B437" s="3" t="s">
        <v>20</v>
      </c>
      <c r="C437" s="4" t="s">
        <v>31</v>
      </c>
      <c r="D437" s="4" t="s">
        <v>21</v>
      </c>
      <c r="E437" s="4" t="s">
        <v>22</v>
      </c>
      <c r="F437" s="4" t="s">
        <v>23</v>
      </c>
      <c r="G437" s="4" t="s">
        <v>24</v>
      </c>
      <c r="H437" s="4" t="s">
        <v>25</v>
      </c>
    </row>
    <row r="438" spans="1:9" x14ac:dyDescent="0.35">
      <c r="A438" t="str">
        <f t="shared" si="6"/>
        <v>Винокуров СтаниславМ18</v>
      </c>
      <c r="B438" s="4">
        <v>1</v>
      </c>
      <c r="C438" s="4" t="s">
        <v>359</v>
      </c>
      <c r="D438" s="4" t="s">
        <v>98</v>
      </c>
      <c r="E438" s="4">
        <v>2004</v>
      </c>
      <c r="F438" s="5">
        <v>8.6805555555555559E-3</v>
      </c>
      <c r="G438" s="4">
        <v>1</v>
      </c>
      <c r="H438" s="4">
        <v>200</v>
      </c>
      <c r="I438" s="23" t="s">
        <v>974</v>
      </c>
    </row>
    <row r="439" spans="1:9" x14ac:dyDescent="0.35">
      <c r="A439" t="str">
        <f t="shared" si="6"/>
        <v>Лукин ИванМ18</v>
      </c>
      <c r="B439" s="4">
        <v>2</v>
      </c>
      <c r="C439" s="4" t="s">
        <v>357</v>
      </c>
      <c r="D439" s="4" t="s">
        <v>48</v>
      </c>
      <c r="E439" s="4">
        <v>2005</v>
      </c>
      <c r="F439" s="5">
        <v>8.8425925925925911E-3</v>
      </c>
      <c r="G439" s="4">
        <v>2</v>
      </c>
      <c r="H439" s="4">
        <v>198.2</v>
      </c>
      <c r="I439" s="23" t="s">
        <v>974</v>
      </c>
    </row>
    <row r="440" spans="1:9" x14ac:dyDescent="0.35">
      <c r="A440" t="str">
        <f t="shared" si="6"/>
        <v>Янишевский ИльяМ18</v>
      </c>
      <c r="B440" s="4">
        <v>3</v>
      </c>
      <c r="C440" s="4" t="s">
        <v>364</v>
      </c>
      <c r="D440" s="4" t="s">
        <v>42</v>
      </c>
      <c r="E440" s="4">
        <v>2004</v>
      </c>
      <c r="F440" s="5">
        <v>9.3981481481481485E-3</v>
      </c>
      <c r="G440" s="4">
        <v>3</v>
      </c>
      <c r="H440" s="4">
        <v>191.8</v>
      </c>
      <c r="I440" s="23" t="s">
        <v>974</v>
      </c>
    </row>
    <row r="441" spans="1:9" x14ac:dyDescent="0.35">
      <c r="A441" t="str">
        <f t="shared" si="6"/>
        <v>Зюзюков ЕгорМ18</v>
      </c>
      <c r="B441" s="4">
        <v>4</v>
      </c>
      <c r="C441" s="4" t="s">
        <v>600</v>
      </c>
      <c r="D441" s="4" t="s">
        <v>98</v>
      </c>
      <c r="E441" s="4">
        <v>2005</v>
      </c>
      <c r="F441" s="5">
        <v>9.3981481481481485E-3</v>
      </c>
      <c r="G441" s="4">
        <f xml:space="preserve"> 3</f>
        <v>3</v>
      </c>
      <c r="H441" s="4">
        <v>191.8</v>
      </c>
      <c r="I441" s="23" t="s">
        <v>974</v>
      </c>
    </row>
    <row r="442" spans="1:9" x14ac:dyDescent="0.35">
      <c r="A442" t="str">
        <f t="shared" si="6"/>
        <v>Каталенцев ДаниилМ18</v>
      </c>
      <c r="B442" s="4">
        <v>5</v>
      </c>
      <c r="C442" s="4" t="s">
        <v>601</v>
      </c>
      <c r="D442" s="4" t="s">
        <v>98</v>
      </c>
      <c r="E442" s="4">
        <v>2004</v>
      </c>
      <c r="F442" s="5">
        <v>9.4212962962962957E-3</v>
      </c>
      <c r="G442" s="4">
        <v>5</v>
      </c>
      <c r="H442" s="4">
        <v>191.5</v>
      </c>
      <c r="I442" s="23" t="s">
        <v>974</v>
      </c>
    </row>
    <row r="443" spans="1:9" x14ac:dyDescent="0.35">
      <c r="A443" t="str">
        <f t="shared" si="6"/>
        <v>Бурдин ЕгорМ18</v>
      </c>
      <c r="B443" s="4">
        <v>6</v>
      </c>
      <c r="C443" s="4" t="s">
        <v>358</v>
      </c>
      <c r="D443" s="4" t="s">
        <v>44</v>
      </c>
      <c r="E443" s="4">
        <v>2004</v>
      </c>
      <c r="F443" s="5">
        <v>9.5023148148148159E-3</v>
      </c>
      <c r="G443" s="4">
        <v>6</v>
      </c>
      <c r="H443" s="4">
        <v>190.6</v>
      </c>
      <c r="I443" s="23" t="s">
        <v>974</v>
      </c>
    </row>
    <row r="444" spans="1:9" x14ac:dyDescent="0.35">
      <c r="A444" t="str">
        <f t="shared" si="6"/>
        <v>Козлов МакарМ18</v>
      </c>
      <c r="B444" s="4">
        <v>7</v>
      </c>
      <c r="C444" s="4" t="s">
        <v>361</v>
      </c>
      <c r="D444" s="4" t="s">
        <v>143</v>
      </c>
      <c r="E444" s="4">
        <v>2005</v>
      </c>
      <c r="F444" s="5">
        <v>9.5601851851851855E-3</v>
      </c>
      <c r="G444" s="4">
        <v>7</v>
      </c>
      <c r="H444" s="4">
        <v>189.9</v>
      </c>
      <c r="I444" s="23" t="s">
        <v>974</v>
      </c>
    </row>
    <row r="445" spans="1:9" x14ac:dyDescent="0.35">
      <c r="A445" t="str">
        <f t="shared" si="6"/>
        <v>Джамил ИосифМ18</v>
      </c>
      <c r="B445" s="4">
        <v>8</v>
      </c>
      <c r="C445" s="4" t="s">
        <v>356</v>
      </c>
      <c r="D445" s="4" t="s">
        <v>98</v>
      </c>
      <c r="E445" s="4">
        <v>2005</v>
      </c>
      <c r="F445" s="5">
        <v>9.5949074074074079E-3</v>
      </c>
      <c r="G445" s="4">
        <v>8</v>
      </c>
      <c r="H445" s="4">
        <v>189.5</v>
      </c>
      <c r="I445" s="23" t="s">
        <v>974</v>
      </c>
    </row>
    <row r="446" spans="1:9" x14ac:dyDescent="0.35">
      <c r="A446" t="str">
        <f t="shared" si="6"/>
        <v>Елисеев ДмитрийМ18</v>
      </c>
      <c r="B446" s="4">
        <v>9</v>
      </c>
      <c r="C446" s="4" t="s">
        <v>602</v>
      </c>
      <c r="D446" s="4" t="s">
        <v>61</v>
      </c>
      <c r="E446" s="4">
        <v>2004</v>
      </c>
      <c r="F446" s="5">
        <v>9.9074074074074082E-3</v>
      </c>
      <c r="G446" s="4">
        <v>9</v>
      </c>
      <c r="H446" s="4">
        <v>185.9</v>
      </c>
      <c r="I446" s="23" t="s">
        <v>974</v>
      </c>
    </row>
    <row r="447" spans="1:9" x14ac:dyDescent="0.35">
      <c r="A447" t="str">
        <f t="shared" si="6"/>
        <v>Грибков НикитаМ18</v>
      </c>
      <c r="B447" s="4">
        <v>10</v>
      </c>
      <c r="C447" s="4" t="s">
        <v>603</v>
      </c>
      <c r="D447" s="4" t="s">
        <v>112</v>
      </c>
      <c r="E447" s="4">
        <v>2004</v>
      </c>
      <c r="F447" s="5">
        <v>9.9305555555555553E-3</v>
      </c>
      <c r="G447" s="4">
        <v>10</v>
      </c>
      <c r="H447" s="4">
        <v>185.6</v>
      </c>
      <c r="I447" s="23" t="s">
        <v>974</v>
      </c>
    </row>
    <row r="448" spans="1:9" x14ac:dyDescent="0.35">
      <c r="A448" t="str">
        <f t="shared" si="6"/>
        <v>Бунегин ИльяМ18</v>
      </c>
      <c r="B448" s="4">
        <v>11</v>
      </c>
      <c r="C448" s="4" t="s">
        <v>604</v>
      </c>
      <c r="D448" s="4" t="s">
        <v>112</v>
      </c>
      <c r="E448" s="4">
        <v>2004</v>
      </c>
      <c r="F448" s="5">
        <v>1.0023148148148147E-2</v>
      </c>
      <c r="G448" s="4">
        <v>11</v>
      </c>
      <c r="H448" s="4">
        <v>184.6</v>
      </c>
      <c r="I448" s="23" t="s">
        <v>974</v>
      </c>
    </row>
    <row r="449" spans="1:9" x14ac:dyDescent="0.35">
      <c r="A449" t="str">
        <f t="shared" si="6"/>
        <v>Тузиков ИванМ18</v>
      </c>
      <c r="B449" s="4">
        <v>12</v>
      </c>
      <c r="C449" s="4" t="s">
        <v>363</v>
      </c>
      <c r="D449" s="4" t="s">
        <v>94</v>
      </c>
      <c r="E449" s="4">
        <v>2004</v>
      </c>
      <c r="F449" s="5">
        <v>1.0578703703703703E-2</v>
      </c>
      <c r="G449" s="4">
        <v>12</v>
      </c>
      <c r="H449" s="4">
        <v>178.2</v>
      </c>
      <c r="I449" s="23" t="s">
        <v>974</v>
      </c>
    </row>
    <row r="450" spans="1:9" x14ac:dyDescent="0.35">
      <c r="A450" t="str">
        <f t="shared" si="6"/>
        <v>Кораблин ЕгорМ18</v>
      </c>
      <c r="B450" s="4">
        <v>13</v>
      </c>
      <c r="C450" s="4" t="s">
        <v>605</v>
      </c>
      <c r="D450" s="4" t="s">
        <v>98</v>
      </c>
      <c r="E450" s="4">
        <v>2005</v>
      </c>
      <c r="F450" s="5">
        <v>1.0949074074074075E-2</v>
      </c>
      <c r="G450" s="4">
        <v>13</v>
      </c>
      <c r="H450" s="4">
        <v>173.9</v>
      </c>
      <c r="I450" s="23" t="s">
        <v>974</v>
      </c>
    </row>
    <row r="451" spans="1:9" x14ac:dyDescent="0.35">
      <c r="A451" t="str">
        <f t="shared" si="6"/>
        <v>Ершов ДмитрийМ18</v>
      </c>
      <c r="B451" s="4">
        <v>14</v>
      </c>
      <c r="C451" s="4" t="s">
        <v>606</v>
      </c>
      <c r="D451" s="4" t="s">
        <v>94</v>
      </c>
      <c r="E451" s="4">
        <v>2005</v>
      </c>
      <c r="F451" s="5">
        <v>1.1087962962962964E-2</v>
      </c>
      <c r="G451" s="4">
        <v>14</v>
      </c>
      <c r="H451" s="4">
        <v>172.3</v>
      </c>
      <c r="I451" s="23" t="s">
        <v>974</v>
      </c>
    </row>
    <row r="452" spans="1:9" x14ac:dyDescent="0.35">
      <c r="A452" t="str">
        <f t="shared" si="6"/>
        <v>Бавыкин ДмитрийМ18</v>
      </c>
      <c r="B452" s="4">
        <v>15</v>
      </c>
      <c r="C452" s="4" t="s">
        <v>607</v>
      </c>
      <c r="D452" s="4" t="s">
        <v>42</v>
      </c>
      <c r="E452" s="4">
        <v>2005</v>
      </c>
      <c r="F452" s="5">
        <v>1.1574074074074075E-2</v>
      </c>
      <c r="G452" s="4">
        <v>15</v>
      </c>
      <c r="H452" s="4">
        <v>166.7</v>
      </c>
      <c r="I452" s="23" t="s">
        <v>974</v>
      </c>
    </row>
    <row r="453" spans="1:9" x14ac:dyDescent="0.35">
      <c r="A453" t="str">
        <f t="shared" si="6"/>
        <v>Мальцев ВсеволодМ18</v>
      </c>
      <c r="B453" s="4">
        <v>16</v>
      </c>
      <c r="C453" s="4" t="s">
        <v>608</v>
      </c>
      <c r="D453" s="4" t="s">
        <v>112</v>
      </c>
      <c r="E453" s="4">
        <v>2004</v>
      </c>
      <c r="F453" s="5">
        <v>1.1921296296296298E-2</v>
      </c>
      <c r="G453" s="4">
        <v>16</v>
      </c>
      <c r="H453" s="4">
        <v>162.69999999999999</v>
      </c>
      <c r="I453" s="23" t="s">
        <v>974</v>
      </c>
    </row>
    <row r="454" spans="1:9" x14ac:dyDescent="0.35">
      <c r="A454" t="str">
        <f t="shared" si="6"/>
        <v>Бруквин ДанилаМ18</v>
      </c>
      <c r="B454" s="4">
        <v>17</v>
      </c>
      <c r="C454" s="4" t="s">
        <v>609</v>
      </c>
      <c r="D454" s="4" t="s">
        <v>143</v>
      </c>
      <c r="E454" s="4">
        <v>2005</v>
      </c>
      <c r="F454" s="5">
        <v>1.2951388888888887E-2</v>
      </c>
      <c r="G454" s="4">
        <v>17</v>
      </c>
      <c r="H454" s="4">
        <v>150.80000000000001</v>
      </c>
      <c r="I454" s="23" t="s">
        <v>974</v>
      </c>
    </row>
    <row r="455" spans="1:9" x14ac:dyDescent="0.35">
      <c r="A455" t="str">
        <f t="shared" si="6"/>
        <v>Бунегин КириллМ18</v>
      </c>
      <c r="B455" s="4">
        <v>18</v>
      </c>
      <c r="C455" s="4" t="s">
        <v>610</v>
      </c>
      <c r="D455" s="4" t="s">
        <v>112</v>
      </c>
      <c r="E455" s="4">
        <v>2004</v>
      </c>
      <c r="F455" s="5">
        <v>1.3344907407407408E-2</v>
      </c>
      <c r="G455" s="4">
        <v>18</v>
      </c>
      <c r="H455" s="4">
        <v>146.30000000000001</v>
      </c>
      <c r="I455" s="23" t="s">
        <v>974</v>
      </c>
    </row>
    <row r="456" spans="1:9" x14ac:dyDescent="0.35">
      <c r="A456" t="str">
        <f t="shared" si="6"/>
        <v>Голев СергейМ18</v>
      </c>
      <c r="B456" s="4">
        <v>19</v>
      </c>
      <c r="C456" s="4" t="s">
        <v>365</v>
      </c>
      <c r="D456" s="4" t="s">
        <v>44</v>
      </c>
      <c r="E456" s="4">
        <v>2005</v>
      </c>
      <c r="F456" s="5">
        <v>1.3923611111111111E-2</v>
      </c>
      <c r="G456" s="4">
        <v>19</v>
      </c>
      <c r="H456" s="4">
        <v>139.6</v>
      </c>
      <c r="I456" s="23" t="s">
        <v>974</v>
      </c>
    </row>
    <row r="457" spans="1:9" x14ac:dyDescent="0.35">
      <c r="A457" t="str">
        <f t="shared" si="6"/>
        <v>Шубин ЕгорМ18</v>
      </c>
      <c r="B457" s="4">
        <v>20</v>
      </c>
      <c r="C457" s="4" t="s">
        <v>611</v>
      </c>
      <c r="D457" s="4" t="s">
        <v>44</v>
      </c>
      <c r="E457" s="4">
        <v>2005</v>
      </c>
      <c r="F457" s="5">
        <v>1.4398148148148148E-2</v>
      </c>
      <c r="G457" s="4">
        <v>20</v>
      </c>
      <c r="H457" s="4">
        <v>134.19999999999999</v>
      </c>
      <c r="I457" s="23" t="s">
        <v>974</v>
      </c>
    </row>
    <row r="458" spans="1:9" x14ac:dyDescent="0.35">
      <c r="A458" t="str">
        <f t="shared" si="6"/>
        <v>Богданов АндрейМ18</v>
      </c>
      <c r="B458" s="4">
        <v>21</v>
      </c>
      <c r="C458" s="4" t="s">
        <v>368</v>
      </c>
      <c r="D458" s="4" t="s">
        <v>61</v>
      </c>
      <c r="E458" s="4">
        <v>2004</v>
      </c>
      <c r="F458" s="5">
        <v>1.7071759259259259E-2</v>
      </c>
      <c r="G458" s="4">
        <v>21</v>
      </c>
      <c r="H458" s="4">
        <v>103.4</v>
      </c>
      <c r="I458" s="23" t="s">
        <v>974</v>
      </c>
    </row>
    <row r="459" spans="1:9" x14ac:dyDescent="0.35">
      <c r="A459" t="str">
        <f t="shared" si="6"/>
        <v>Шайдров ДмитрийМ18</v>
      </c>
      <c r="B459" s="4">
        <v>22</v>
      </c>
      <c r="C459" s="4" t="s">
        <v>612</v>
      </c>
      <c r="D459" s="4" t="s">
        <v>613</v>
      </c>
      <c r="E459" s="4">
        <v>2004</v>
      </c>
      <c r="F459" s="5">
        <v>1.8587962962962962E-2</v>
      </c>
      <c r="G459" s="4">
        <v>22</v>
      </c>
      <c r="H459" s="4">
        <v>85.9</v>
      </c>
      <c r="I459" s="23" t="s">
        <v>974</v>
      </c>
    </row>
    <row r="460" spans="1:9" x14ac:dyDescent="0.35">
      <c r="A460" t="str">
        <f t="shared" si="6"/>
        <v>Жуков ДенисМ18</v>
      </c>
      <c r="B460" s="4">
        <v>23</v>
      </c>
      <c r="C460" s="4" t="s">
        <v>614</v>
      </c>
      <c r="D460" s="4" t="s">
        <v>61</v>
      </c>
      <c r="E460" s="4">
        <v>2004</v>
      </c>
      <c r="F460" s="5">
        <v>2.7037037037037037E-2</v>
      </c>
      <c r="G460" s="4">
        <v>23</v>
      </c>
      <c r="H460" s="4">
        <v>1</v>
      </c>
      <c r="I460" s="23" t="s">
        <v>974</v>
      </c>
    </row>
    <row r="461" spans="1:9" x14ac:dyDescent="0.35">
      <c r="A461" t="str">
        <f t="shared" si="6"/>
        <v>Новиков АндрейМ18</v>
      </c>
      <c r="B461" s="4">
        <v>24</v>
      </c>
      <c r="C461" s="4" t="s">
        <v>366</v>
      </c>
      <c r="D461" s="4" t="s">
        <v>42</v>
      </c>
      <c r="E461" s="4">
        <v>2005</v>
      </c>
      <c r="F461" s="4"/>
      <c r="G461" s="4"/>
      <c r="H461" s="4">
        <v>0.01</v>
      </c>
      <c r="I461" s="23" t="s">
        <v>974</v>
      </c>
    </row>
    <row r="462" spans="1:9" x14ac:dyDescent="0.35">
      <c r="A462" t="str">
        <f t="shared" ref="A462:A512" si="7">C462&amp;I462</f>
        <v>Хухуа ДавидМ18</v>
      </c>
      <c r="B462" s="4">
        <v>25</v>
      </c>
      <c r="C462" s="4" t="s">
        <v>615</v>
      </c>
      <c r="D462" s="4" t="s">
        <v>613</v>
      </c>
      <c r="E462" s="4">
        <v>2005</v>
      </c>
      <c r="F462" s="4"/>
      <c r="G462" s="4"/>
      <c r="H462" s="4">
        <v>0.01</v>
      </c>
      <c r="I462" s="23" t="s">
        <v>974</v>
      </c>
    </row>
    <row r="463" spans="1:9" ht="14.5" customHeight="1" x14ac:dyDescent="0.35">
      <c r="A463" t="str">
        <f t="shared" si="7"/>
        <v/>
      </c>
      <c r="B463" s="22" t="s">
        <v>616</v>
      </c>
      <c r="C463" s="22"/>
      <c r="D463" s="22"/>
      <c r="E463" s="22"/>
      <c r="F463" s="22"/>
      <c r="G463" s="22"/>
      <c r="H463" s="22"/>
    </row>
    <row r="464" spans="1:9" ht="14.5" customHeight="1" x14ac:dyDescent="0.35">
      <c r="A464" t="str">
        <f t="shared" si="7"/>
        <v/>
      </c>
      <c r="B464" s="22"/>
      <c r="C464" s="22"/>
      <c r="D464" s="22"/>
      <c r="E464" s="22"/>
      <c r="F464" s="22"/>
      <c r="G464" s="22"/>
      <c r="H464" s="22"/>
    </row>
    <row r="465" spans="1:9" x14ac:dyDescent="0.35">
      <c r="A465" t="str">
        <f t="shared" si="7"/>
        <v>Фамилия, имя</v>
      </c>
      <c r="B465" s="3" t="s">
        <v>20</v>
      </c>
      <c r="C465" s="4" t="s">
        <v>31</v>
      </c>
      <c r="D465" s="4" t="s">
        <v>21</v>
      </c>
      <c r="E465" s="4" t="s">
        <v>22</v>
      </c>
      <c r="F465" s="4" t="s">
        <v>23</v>
      </c>
      <c r="G465" s="4" t="s">
        <v>24</v>
      </c>
      <c r="H465" s="4" t="s">
        <v>25</v>
      </c>
    </row>
    <row r="466" spans="1:9" x14ac:dyDescent="0.35">
      <c r="A466" t="str">
        <f t="shared" si="7"/>
        <v>Макейчик СергейМВ</v>
      </c>
      <c r="B466" s="4">
        <v>1</v>
      </c>
      <c r="C466" s="4" t="s">
        <v>370</v>
      </c>
      <c r="D466" s="4" t="s">
        <v>37</v>
      </c>
      <c r="E466" s="4">
        <v>1967</v>
      </c>
      <c r="F466" s="5">
        <v>9.3518518518518525E-3</v>
      </c>
      <c r="G466" s="4">
        <v>1</v>
      </c>
      <c r="H466" s="4">
        <v>200</v>
      </c>
      <c r="I466" s="23" t="s">
        <v>975</v>
      </c>
    </row>
    <row r="467" spans="1:9" x14ac:dyDescent="0.35">
      <c r="A467" t="str">
        <f t="shared" si="7"/>
        <v>Вирютин ОлегМВ</v>
      </c>
      <c r="B467" s="4">
        <v>2</v>
      </c>
      <c r="C467" s="4" t="s">
        <v>369</v>
      </c>
      <c r="D467" s="4" t="s">
        <v>27</v>
      </c>
      <c r="E467" s="4">
        <v>1971</v>
      </c>
      <c r="F467" s="5">
        <v>9.4212962962962957E-3</v>
      </c>
      <c r="G467" s="4">
        <v>2</v>
      </c>
      <c r="H467" s="4">
        <v>199.3</v>
      </c>
      <c r="I467" s="23" t="s">
        <v>975</v>
      </c>
    </row>
    <row r="468" spans="1:9" x14ac:dyDescent="0.35">
      <c r="A468" t="str">
        <f t="shared" si="7"/>
        <v>Крестьянов РоманМВ</v>
      </c>
      <c r="B468" s="4">
        <v>3</v>
      </c>
      <c r="C468" s="4" t="s">
        <v>617</v>
      </c>
      <c r="D468" s="4" t="s">
        <v>377</v>
      </c>
      <c r="E468" s="4">
        <v>1978</v>
      </c>
      <c r="F468" s="5">
        <v>1.2118055555555556E-2</v>
      </c>
      <c r="G468" s="4">
        <v>3</v>
      </c>
      <c r="H468" s="4">
        <v>170.5</v>
      </c>
      <c r="I468" s="23" t="s">
        <v>975</v>
      </c>
    </row>
    <row r="469" spans="1:9" x14ac:dyDescent="0.35">
      <c r="A469" t="str">
        <f t="shared" si="7"/>
        <v>Таратута БорисМВ</v>
      </c>
      <c r="B469" s="4">
        <v>4</v>
      </c>
      <c r="C469" s="4" t="s">
        <v>618</v>
      </c>
      <c r="D469" s="4" t="s">
        <v>478</v>
      </c>
      <c r="E469" s="4">
        <v>1962</v>
      </c>
      <c r="F469" s="5">
        <v>1.2430555555555554E-2</v>
      </c>
      <c r="G469" s="4">
        <v>4</v>
      </c>
      <c r="H469" s="4">
        <v>167.1</v>
      </c>
      <c r="I469" s="23" t="s">
        <v>975</v>
      </c>
    </row>
    <row r="470" spans="1:9" x14ac:dyDescent="0.35">
      <c r="A470" t="str">
        <f t="shared" si="7"/>
        <v>Демиденков АлександрМВ</v>
      </c>
      <c r="B470" s="4">
        <v>5</v>
      </c>
      <c r="C470" s="4" t="s">
        <v>514</v>
      </c>
      <c r="D470" s="4" t="s">
        <v>112</v>
      </c>
      <c r="E470" s="4">
        <v>1979</v>
      </c>
      <c r="F470" s="5">
        <v>1.3090277777777779E-2</v>
      </c>
      <c r="G470" s="4">
        <v>5</v>
      </c>
      <c r="H470" s="4">
        <v>160.1</v>
      </c>
      <c r="I470" s="23" t="s">
        <v>975</v>
      </c>
    </row>
    <row r="471" spans="1:9" x14ac:dyDescent="0.35">
      <c r="A471" t="str">
        <f t="shared" si="7"/>
        <v>Солодков АнтонМВ</v>
      </c>
      <c r="B471" s="4">
        <v>6</v>
      </c>
      <c r="C471" s="4" t="s">
        <v>619</v>
      </c>
      <c r="D471" s="4" t="s">
        <v>149</v>
      </c>
      <c r="E471" s="4">
        <v>1979</v>
      </c>
      <c r="F471" s="5">
        <v>1.3182870370370371E-2</v>
      </c>
      <c r="G471" s="4">
        <v>6</v>
      </c>
      <c r="H471" s="4">
        <v>159.1</v>
      </c>
      <c r="I471" s="23" t="s">
        <v>975</v>
      </c>
    </row>
    <row r="472" spans="1:9" x14ac:dyDescent="0.35">
      <c r="A472" t="str">
        <f t="shared" si="7"/>
        <v>Родюков ОлегМВ</v>
      </c>
      <c r="B472" s="4">
        <v>7</v>
      </c>
      <c r="C472" s="4" t="s">
        <v>620</v>
      </c>
      <c r="D472" s="4" t="s">
        <v>621</v>
      </c>
      <c r="E472" s="4">
        <v>1983</v>
      </c>
      <c r="F472" s="5">
        <v>1.3472222222222221E-2</v>
      </c>
      <c r="G472" s="4">
        <v>7</v>
      </c>
      <c r="H472" s="4">
        <v>156</v>
      </c>
      <c r="I472" s="23" t="s">
        <v>975</v>
      </c>
    </row>
    <row r="473" spans="1:9" x14ac:dyDescent="0.35">
      <c r="A473" t="str">
        <f t="shared" si="7"/>
        <v>Скуратов АндрейМВ</v>
      </c>
      <c r="B473" s="4">
        <v>8</v>
      </c>
      <c r="C473" s="4" t="s">
        <v>622</v>
      </c>
      <c r="D473" s="4" t="s">
        <v>27</v>
      </c>
      <c r="E473" s="4">
        <v>1963</v>
      </c>
      <c r="F473" s="5">
        <v>1.4722222222222222E-2</v>
      </c>
      <c r="G473" s="4">
        <v>8</v>
      </c>
      <c r="H473" s="4">
        <v>142.6</v>
      </c>
      <c r="I473" s="23" t="s">
        <v>975</v>
      </c>
    </row>
    <row r="474" spans="1:9" x14ac:dyDescent="0.35">
      <c r="A474" t="str">
        <f t="shared" si="7"/>
        <v>Аминев ФагимМВ</v>
      </c>
      <c r="B474" s="4">
        <v>9</v>
      </c>
      <c r="C474" s="4" t="s">
        <v>375</v>
      </c>
      <c r="D474" s="4" t="s">
        <v>98</v>
      </c>
      <c r="E474" s="4">
        <v>1955</v>
      </c>
      <c r="F474" s="5">
        <v>1.7372685185185185E-2</v>
      </c>
      <c r="G474" s="4">
        <v>9</v>
      </c>
      <c r="H474" s="4">
        <v>114.3</v>
      </c>
      <c r="I474" s="23" t="s">
        <v>975</v>
      </c>
    </row>
    <row r="475" spans="1:9" x14ac:dyDescent="0.35">
      <c r="A475" t="str">
        <f t="shared" si="7"/>
        <v>Попов СергейМВ</v>
      </c>
      <c r="B475" s="4">
        <v>10</v>
      </c>
      <c r="C475" s="4" t="s">
        <v>385</v>
      </c>
      <c r="D475" s="4" t="s">
        <v>143</v>
      </c>
      <c r="E475" s="4">
        <v>1980</v>
      </c>
      <c r="F475" s="5">
        <v>1.9004629629629632E-2</v>
      </c>
      <c r="G475" s="4">
        <v>10</v>
      </c>
      <c r="H475" s="4">
        <v>96.8</v>
      </c>
      <c r="I475" s="23" t="s">
        <v>975</v>
      </c>
    </row>
    <row r="476" spans="1:9" x14ac:dyDescent="0.35">
      <c r="A476" t="str">
        <f t="shared" si="7"/>
        <v>Бунегин ОлегМВ</v>
      </c>
      <c r="B476" s="4">
        <v>11</v>
      </c>
      <c r="C476" s="4" t="s">
        <v>623</v>
      </c>
      <c r="D476" s="4" t="s">
        <v>112</v>
      </c>
      <c r="E476" s="4">
        <v>1975</v>
      </c>
      <c r="F476" s="4"/>
      <c r="G476" s="4"/>
      <c r="H476" s="4">
        <v>0.01</v>
      </c>
      <c r="I476" s="23" t="s">
        <v>975</v>
      </c>
    </row>
    <row r="477" spans="1:9" x14ac:dyDescent="0.35">
      <c r="A477" t="str">
        <f t="shared" si="7"/>
        <v>Савельев АлексейМВ</v>
      </c>
      <c r="B477" s="4">
        <v>12</v>
      </c>
      <c r="C477" s="4" t="s">
        <v>624</v>
      </c>
      <c r="D477" s="4" t="s">
        <v>27</v>
      </c>
      <c r="E477" s="4">
        <v>1985</v>
      </c>
      <c r="F477" s="4"/>
      <c r="G477" s="4"/>
      <c r="H477" s="4">
        <v>0.01</v>
      </c>
      <c r="I477" s="23" t="s">
        <v>975</v>
      </c>
    </row>
    <row r="478" spans="1:9" ht="14.5" customHeight="1" x14ac:dyDescent="0.35">
      <c r="A478" t="str">
        <f t="shared" si="7"/>
        <v/>
      </c>
      <c r="B478" s="22" t="s">
        <v>625</v>
      </c>
      <c r="C478" s="22"/>
      <c r="D478" s="22"/>
      <c r="E478" s="22"/>
      <c r="F478" s="22"/>
      <c r="G478" s="22"/>
      <c r="H478" s="22"/>
    </row>
    <row r="479" spans="1:9" ht="14.5" customHeight="1" x14ac:dyDescent="0.35">
      <c r="A479" t="str">
        <f t="shared" si="7"/>
        <v/>
      </c>
      <c r="B479" s="22"/>
      <c r="C479" s="22"/>
      <c r="D479" s="22"/>
      <c r="E479" s="22"/>
      <c r="F479" s="22"/>
      <c r="G479" s="22"/>
      <c r="H479" s="22"/>
    </row>
    <row r="480" spans="1:9" x14ac:dyDescent="0.35">
      <c r="A480" t="str">
        <f t="shared" si="7"/>
        <v>Фамилия, имя</v>
      </c>
      <c r="B480" s="3" t="s">
        <v>20</v>
      </c>
      <c r="C480" s="4" t="s">
        <v>31</v>
      </c>
      <c r="D480" s="4" t="s">
        <v>21</v>
      </c>
      <c r="E480" s="4" t="s">
        <v>22</v>
      </c>
      <c r="F480" s="4" t="s">
        <v>23</v>
      </c>
      <c r="G480" s="4" t="s">
        <v>24</v>
      </c>
      <c r="H480" s="4" t="s">
        <v>25</v>
      </c>
    </row>
    <row r="481" spans="1:9" x14ac:dyDescent="0.35">
      <c r="A481" t="str">
        <f t="shared" si="7"/>
        <v>Фомичев ПавелМЭ</v>
      </c>
      <c r="B481" s="4">
        <v>1</v>
      </c>
      <c r="C481" s="4" t="s">
        <v>376</v>
      </c>
      <c r="D481" s="4" t="s">
        <v>377</v>
      </c>
      <c r="E481" s="4">
        <v>2000</v>
      </c>
      <c r="F481" s="5">
        <v>1.0833333333333334E-2</v>
      </c>
      <c r="G481" s="4">
        <v>1</v>
      </c>
      <c r="H481" s="4">
        <v>200</v>
      </c>
      <c r="I481" s="23" t="s">
        <v>976</v>
      </c>
    </row>
    <row r="482" spans="1:9" x14ac:dyDescent="0.35">
      <c r="A482" t="str">
        <f t="shared" si="7"/>
        <v>Сафонов АлександрМЭ</v>
      </c>
      <c r="B482" s="4">
        <v>2</v>
      </c>
      <c r="C482" s="4" t="s">
        <v>378</v>
      </c>
      <c r="D482" s="4" t="s">
        <v>377</v>
      </c>
      <c r="E482" s="4">
        <v>1998</v>
      </c>
      <c r="F482" s="5">
        <v>1.087962962962963E-2</v>
      </c>
      <c r="G482" s="4">
        <v>2</v>
      </c>
      <c r="H482" s="4">
        <v>199.6</v>
      </c>
      <c r="I482" s="23" t="s">
        <v>976</v>
      </c>
    </row>
    <row r="483" spans="1:9" x14ac:dyDescent="0.35">
      <c r="A483" t="str">
        <f t="shared" si="7"/>
        <v>Безводинских ЗахарМЭ</v>
      </c>
      <c r="B483" s="4">
        <v>3</v>
      </c>
      <c r="C483" s="4" t="s">
        <v>388</v>
      </c>
      <c r="D483" s="4" t="s">
        <v>377</v>
      </c>
      <c r="E483" s="4">
        <v>2003</v>
      </c>
      <c r="F483" s="5">
        <v>1.1284722222222222E-2</v>
      </c>
      <c r="G483" s="4">
        <v>3</v>
      </c>
      <c r="H483" s="4">
        <v>195.9</v>
      </c>
      <c r="I483" s="23" t="s">
        <v>976</v>
      </c>
    </row>
    <row r="484" spans="1:9" x14ac:dyDescent="0.35">
      <c r="A484" t="str">
        <f t="shared" si="7"/>
        <v>Своеволин АлександрМЭ</v>
      </c>
      <c r="B484" s="4">
        <v>4</v>
      </c>
      <c r="C484" s="4" t="s">
        <v>382</v>
      </c>
      <c r="D484" s="4" t="s">
        <v>61</v>
      </c>
      <c r="E484" s="4">
        <v>1996</v>
      </c>
      <c r="F484" s="5">
        <v>1.1423611111111112E-2</v>
      </c>
      <c r="G484" s="4">
        <v>4</v>
      </c>
      <c r="H484" s="4">
        <v>194.6</v>
      </c>
      <c r="I484" s="23" t="s">
        <v>976</v>
      </c>
    </row>
    <row r="485" spans="1:9" x14ac:dyDescent="0.35">
      <c r="A485" t="str">
        <f t="shared" si="7"/>
        <v>Колупаев ИванМЭ</v>
      </c>
      <c r="B485" s="4">
        <v>5</v>
      </c>
      <c r="C485" s="4" t="s">
        <v>626</v>
      </c>
      <c r="D485" s="4" t="s">
        <v>44</v>
      </c>
      <c r="E485" s="4">
        <v>1995</v>
      </c>
      <c r="F485" s="5">
        <v>1.1620370370370371E-2</v>
      </c>
      <c r="G485" s="4">
        <v>5</v>
      </c>
      <c r="H485" s="4">
        <v>192.8</v>
      </c>
      <c r="I485" s="23" t="s">
        <v>976</v>
      </c>
    </row>
    <row r="486" spans="1:9" x14ac:dyDescent="0.35">
      <c r="A486" t="str">
        <f t="shared" si="7"/>
        <v>Щербаков АлександрМЭ</v>
      </c>
      <c r="B486" s="4">
        <v>6</v>
      </c>
      <c r="C486" s="4" t="s">
        <v>383</v>
      </c>
      <c r="D486" s="4" t="s">
        <v>27</v>
      </c>
      <c r="E486" s="4">
        <v>1977</v>
      </c>
      <c r="F486" s="5">
        <v>1.1631944444444445E-2</v>
      </c>
      <c r="G486" s="4">
        <v>6</v>
      </c>
      <c r="H486" s="4">
        <v>192.7</v>
      </c>
      <c r="I486" s="23" t="s">
        <v>976</v>
      </c>
    </row>
    <row r="487" spans="1:9" x14ac:dyDescent="0.35">
      <c r="A487" t="str">
        <f t="shared" si="7"/>
        <v>Чесников ЛеонидМЭ</v>
      </c>
      <c r="B487" s="4">
        <v>7</v>
      </c>
      <c r="C487" s="4" t="s">
        <v>381</v>
      </c>
      <c r="D487" s="4" t="s">
        <v>377</v>
      </c>
      <c r="E487" s="4">
        <v>2000</v>
      </c>
      <c r="F487" s="5">
        <v>1.1643518518518518E-2</v>
      </c>
      <c r="G487" s="4">
        <v>7</v>
      </c>
      <c r="H487" s="4">
        <v>192.6</v>
      </c>
      <c r="I487" s="23" t="s">
        <v>976</v>
      </c>
    </row>
    <row r="488" spans="1:9" x14ac:dyDescent="0.35">
      <c r="A488" t="str">
        <f t="shared" si="7"/>
        <v>Прозоровский ВладиславМЭ</v>
      </c>
      <c r="B488" s="4">
        <v>8</v>
      </c>
      <c r="C488" s="4" t="s">
        <v>387</v>
      </c>
      <c r="D488" s="4" t="s">
        <v>35</v>
      </c>
      <c r="E488" s="4">
        <v>1990</v>
      </c>
      <c r="F488" s="5">
        <v>1.1736111111111109E-2</v>
      </c>
      <c r="G488" s="4">
        <v>8</v>
      </c>
      <c r="H488" s="4">
        <v>191.7</v>
      </c>
      <c r="I488" s="23" t="s">
        <v>976</v>
      </c>
    </row>
    <row r="489" spans="1:9" x14ac:dyDescent="0.35">
      <c r="A489" t="str">
        <f t="shared" si="7"/>
        <v>Останков ДмитрийМЭ</v>
      </c>
      <c r="B489" s="4">
        <v>9</v>
      </c>
      <c r="C489" s="4" t="s">
        <v>380</v>
      </c>
      <c r="D489" s="4" t="s">
        <v>98</v>
      </c>
      <c r="E489" s="4">
        <v>1988</v>
      </c>
      <c r="F489" s="5">
        <v>1.1817129629629629E-2</v>
      </c>
      <c r="G489" s="4">
        <v>9</v>
      </c>
      <c r="H489" s="4">
        <v>191</v>
      </c>
      <c r="I489" s="23" t="s">
        <v>976</v>
      </c>
    </row>
    <row r="490" spans="1:9" x14ac:dyDescent="0.35">
      <c r="A490" t="str">
        <f t="shared" si="7"/>
        <v>Иконников ВладиславМЭ</v>
      </c>
      <c r="B490" s="4">
        <v>10</v>
      </c>
      <c r="C490" s="4" t="s">
        <v>393</v>
      </c>
      <c r="D490" s="4" t="s">
        <v>377</v>
      </c>
      <c r="E490" s="4">
        <v>2001</v>
      </c>
      <c r="F490" s="5">
        <v>1.2037037037037035E-2</v>
      </c>
      <c r="G490" s="4">
        <v>10</v>
      </c>
      <c r="H490" s="4">
        <v>188.9</v>
      </c>
      <c r="I490" s="23" t="s">
        <v>976</v>
      </c>
    </row>
    <row r="491" spans="1:9" x14ac:dyDescent="0.35">
      <c r="A491" t="str">
        <f t="shared" si="7"/>
        <v>Яньшин ВладиславМЭ</v>
      </c>
      <c r="B491" s="4">
        <v>11</v>
      </c>
      <c r="C491" s="4" t="s">
        <v>384</v>
      </c>
      <c r="D491" s="4" t="s">
        <v>377</v>
      </c>
      <c r="E491" s="4">
        <v>2002</v>
      </c>
      <c r="F491" s="5">
        <v>1.2141203703703704E-2</v>
      </c>
      <c r="G491" s="4">
        <v>11</v>
      </c>
      <c r="H491" s="4">
        <v>188</v>
      </c>
      <c r="I491" s="23" t="s">
        <v>976</v>
      </c>
    </row>
    <row r="492" spans="1:9" x14ac:dyDescent="0.35">
      <c r="A492" t="str">
        <f t="shared" si="7"/>
        <v>Сафонов ДмитрийМЭ</v>
      </c>
      <c r="B492" s="4">
        <v>12</v>
      </c>
      <c r="C492" s="4" t="s">
        <v>627</v>
      </c>
      <c r="D492" s="4" t="s">
        <v>98</v>
      </c>
      <c r="E492" s="4">
        <v>1987</v>
      </c>
      <c r="F492" s="5">
        <v>1.2453703703703703E-2</v>
      </c>
      <c r="G492" s="4">
        <v>12</v>
      </c>
      <c r="H492" s="4">
        <v>185.1</v>
      </c>
      <c r="I492" s="23" t="s">
        <v>976</v>
      </c>
    </row>
    <row r="493" spans="1:9" x14ac:dyDescent="0.35">
      <c r="A493" t="str">
        <f t="shared" si="7"/>
        <v>Цветков АлексейМЭ</v>
      </c>
      <c r="B493" s="4">
        <v>13</v>
      </c>
      <c r="C493" s="4" t="s">
        <v>628</v>
      </c>
      <c r="D493" s="4" t="s">
        <v>143</v>
      </c>
      <c r="E493" s="4">
        <v>1983</v>
      </c>
      <c r="F493" s="5">
        <v>1.2534722222222223E-2</v>
      </c>
      <c r="G493" s="4">
        <v>13</v>
      </c>
      <c r="H493" s="4">
        <v>184.3</v>
      </c>
      <c r="I493" s="23" t="s">
        <v>976</v>
      </c>
    </row>
    <row r="494" spans="1:9" x14ac:dyDescent="0.35">
      <c r="A494" t="str">
        <f t="shared" si="7"/>
        <v>Дегтярёв ДмитрийМЭ</v>
      </c>
      <c r="B494" s="4">
        <v>14</v>
      </c>
      <c r="C494" s="4" t="s">
        <v>395</v>
      </c>
      <c r="D494" s="4" t="s">
        <v>29</v>
      </c>
      <c r="E494" s="4">
        <v>1993</v>
      </c>
      <c r="F494" s="5">
        <v>1.269675925925926E-2</v>
      </c>
      <c r="G494" s="4">
        <v>14</v>
      </c>
      <c r="H494" s="4">
        <v>182.8</v>
      </c>
      <c r="I494" s="23" t="s">
        <v>976</v>
      </c>
    </row>
    <row r="495" spans="1:9" x14ac:dyDescent="0.35">
      <c r="A495" t="str">
        <f t="shared" si="7"/>
        <v>Антипов АлександрМЭ</v>
      </c>
      <c r="B495" s="4">
        <v>15</v>
      </c>
      <c r="C495" s="4" t="s">
        <v>629</v>
      </c>
      <c r="D495" s="4" t="s">
        <v>44</v>
      </c>
      <c r="E495" s="4">
        <v>1998</v>
      </c>
      <c r="F495" s="5">
        <v>1.2708333333333334E-2</v>
      </c>
      <c r="G495" s="4">
        <v>15</v>
      </c>
      <c r="H495" s="4">
        <v>182.7</v>
      </c>
      <c r="I495" s="23" t="s">
        <v>976</v>
      </c>
    </row>
    <row r="496" spans="1:9" x14ac:dyDescent="0.35">
      <c r="A496" t="str">
        <f t="shared" si="7"/>
        <v>Пигорев ДмитрийМЭ</v>
      </c>
      <c r="B496" s="4">
        <v>16</v>
      </c>
      <c r="C496" s="4" t="s">
        <v>386</v>
      </c>
      <c r="D496" s="4" t="s">
        <v>377</v>
      </c>
      <c r="E496" s="4">
        <v>1999</v>
      </c>
      <c r="F496" s="5">
        <v>1.3032407407407407E-2</v>
      </c>
      <c r="G496" s="4">
        <v>16</v>
      </c>
      <c r="H496" s="4">
        <v>179.8</v>
      </c>
      <c r="I496" s="23" t="s">
        <v>976</v>
      </c>
    </row>
    <row r="497" spans="1:9" x14ac:dyDescent="0.35">
      <c r="A497" t="str">
        <f t="shared" si="7"/>
        <v>Бурдейный ИльяМЭ</v>
      </c>
      <c r="B497" s="4">
        <v>17</v>
      </c>
      <c r="C497" s="4" t="s">
        <v>389</v>
      </c>
      <c r="D497" s="4" t="s">
        <v>377</v>
      </c>
      <c r="E497" s="4">
        <v>2000</v>
      </c>
      <c r="F497" s="5">
        <v>1.3043981481481483E-2</v>
      </c>
      <c r="G497" s="4">
        <v>17</v>
      </c>
      <c r="H497" s="4">
        <v>179.6</v>
      </c>
      <c r="I497" s="23" t="s">
        <v>976</v>
      </c>
    </row>
    <row r="498" spans="1:9" x14ac:dyDescent="0.35">
      <c r="A498" t="str">
        <f t="shared" si="7"/>
        <v>Младенцев ДмитрийМЭ</v>
      </c>
      <c r="B498" s="4">
        <v>18</v>
      </c>
      <c r="C498" s="4" t="s">
        <v>630</v>
      </c>
      <c r="D498" s="4" t="s">
        <v>98</v>
      </c>
      <c r="E498" s="4">
        <v>2002</v>
      </c>
      <c r="F498" s="5">
        <v>1.3993055555555555E-2</v>
      </c>
      <c r="G498" s="4">
        <v>18</v>
      </c>
      <c r="H498" s="4">
        <v>170.9</v>
      </c>
      <c r="I498" s="23" t="s">
        <v>976</v>
      </c>
    </row>
    <row r="499" spans="1:9" x14ac:dyDescent="0.35">
      <c r="A499" t="str">
        <f t="shared" si="7"/>
        <v>Смородинов МаксимМЭ</v>
      </c>
      <c r="B499" s="4">
        <v>19</v>
      </c>
      <c r="C499" s="4" t="s">
        <v>402</v>
      </c>
      <c r="D499" s="4" t="s">
        <v>46</v>
      </c>
      <c r="E499" s="4">
        <v>1991</v>
      </c>
      <c r="F499" s="5">
        <v>1.4155092592592592E-2</v>
      </c>
      <c r="G499" s="4">
        <v>19</v>
      </c>
      <c r="H499" s="4">
        <v>169.4</v>
      </c>
      <c r="I499" s="23" t="s">
        <v>976</v>
      </c>
    </row>
    <row r="500" spans="1:9" x14ac:dyDescent="0.35">
      <c r="A500" t="str">
        <f t="shared" si="7"/>
        <v>Пасморнов МаксимМЭ</v>
      </c>
      <c r="B500" s="4">
        <v>20</v>
      </c>
      <c r="C500" s="4" t="s">
        <v>631</v>
      </c>
      <c r="D500" s="4" t="s">
        <v>44</v>
      </c>
      <c r="E500" s="4">
        <v>2002</v>
      </c>
      <c r="F500" s="5">
        <v>1.4525462962962964E-2</v>
      </c>
      <c r="G500" s="4">
        <v>20</v>
      </c>
      <c r="H500" s="4">
        <v>166</v>
      </c>
      <c r="I500" s="23" t="s">
        <v>976</v>
      </c>
    </row>
    <row r="501" spans="1:9" x14ac:dyDescent="0.35">
      <c r="A501" t="str">
        <f t="shared" si="7"/>
        <v>Батищев КонстантинМЭ</v>
      </c>
      <c r="B501" s="4">
        <v>21</v>
      </c>
      <c r="C501" s="4" t="s">
        <v>632</v>
      </c>
      <c r="D501" s="4" t="s">
        <v>149</v>
      </c>
      <c r="E501" s="4">
        <v>2003</v>
      </c>
      <c r="F501" s="5">
        <v>1.4652777777777778E-2</v>
      </c>
      <c r="G501" s="4">
        <v>21</v>
      </c>
      <c r="H501" s="4">
        <v>164.8</v>
      </c>
      <c r="I501" s="23" t="s">
        <v>976</v>
      </c>
    </row>
    <row r="502" spans="1:9" x14ac:dyDescent="0.35">
      <c r="A502" t="str">
        <f t="shared" si="7"/>
        <v>Полунин МихаилМЭ</v>
      </c>
      <c r="B502" s="4">
        <v>22</v>
      </c>
      <c r="C502" s="4" t="s">
        <v>633</v>
      </c>
      <c r="D502" s="4" t="s">
        <v>27</v>
      </c>
      <c r="E502" s="4">
        <v>1986</v>
      </c>
      <c r="F502" s="5">
        <v>1.4814814814814814E-2</v>
      </c>
      <c r="G502" s="4">
        <v>22</v>
      </c>
      <c r="H502" s="4">
        <v>163.30000000000001</v>
      </c>
      <c r="I502" s="23" t="s">
        <v>976</v>
      </c>
    </row>
    <row r="503" spans="1:9" x14ac:dyDescent="0.35">
      <c r="A503" t="str">
        <f t="shared" si="7"/>
        <v>Семилуцкий АлексейМЭ</v>
      </c>
      <c r="B503" s="4">
        <v>23</v>
      </c>
      <c r="C503" s="4" t="s">
        <v>634</v>
      </c>
      <c r="D503" s="4" t="s">
        <v>29</v>
      </c>
      <c r="E503" s="4">
        <v>1989</v>
      </c>
      <c r="F503" s="5">
        <v>1.4837962962962963E-2</v>
      </c>
      <c r="G503" s="4">
        <v>23</v>
      </c>
      <c r="H503" s="4">
        <v>163.1</v>
      </c>
      <c r="I503" s="23" t="s">
        <v>976</v>
      </c>
    </row>
    <row r="504" spans="1:9" x14ac:dyDescent="0.35">
      <c r="A504" t="str">
        <f t="shared" si="7"/>
        <v>Аксянов ДаниилМЭ</v>
      </c>
      <c r="B504" s="4">
        <v>24</v>
      </c>
      <c r="C504" s="4" t="s">
        <v>400</v>
      </c>
      <c r="D504" s="4" t="s">
        <v>42</v>
      </c>
      <c r="E504" s="4">
        <v>2001</v>
      </c>
      <c r="F504" s="5">
        <v>1.5497685185185186E-2</v>
      </c>
      <c r="G504" s="4">
        <v>24</v>
      </c>
      <c r="H504" s="4">
        <v>157</v>
      </c>
      <c r="I504" s="23" t="s">
        <v>976</v>
      </c>
    </row>
    <row r="505" spans="1:9" x14ac:dyDescent="0.35">
      <c r="A505" t="str">
        <f t="shared" si="7"/>
        <v>Таратута СергейМЭ</v>
      </c>
      <c r="B505" s="4">
        <v>25</v>
      </c>
      <c r="C505" s="4" t="s">
        <v>635</v>
      </c>
      <c r="D505" s="4" t="s">
        <v>478</v>
      </c>
      <c r="E505" s="4">
        <v>1990</v>
      </c>
      <c r="F505" s="5">
        <v>1.5729166666666666E-2</v>
      </c>
      <c r="G505" s="4">
        <v>25</v>
      </c>
      <c r="H505" s="4">
        <v>154.9</v>
      </c>
      <c r="I505" s="23" t="s">
        <v>976</v>
      </c>
    </row>
    <row r="506" spans="1:9" x14ac:dyDescent="0.35">
      <c r="A506" t="str">
        <f t="shared" si="7"/>
        <v>Гречкин ЯровМЭ</v>
      </c>
      <c r="B506" s="4">
        <v>26</v>
      </c>
      <c r="C506" s="4" t="s">
        <v>636</v>
      </c>
      <c r="D506" s="4" t="s">
        <v>377</v>
      </c>
      <c r="E506" s="4">
        <v>2003</v>
      </c>
      <c r="F506" s="5">
        <v>1.6018518518518519E-2</v>
      </c>
      <c r="G506" s="4">
        <v>26</v>
      </c>
      <c r="H506" s="4">
        <v>152.19999999999999</v>
      </c>
      <c r="I506" s="23" t="s">
        <v>976</v>
      </c>
    </row>
    <row r="507" spans="1:9" x14ac:dyDescent="0.35">
      <c r="A507" t="str">
        <f t="shared" si="7"/>
        <v>Кудрин АртёмМЭ</v>
      </c>
      <c r="B507" s="4">
        <v>27</v>
      </c>
      <c r="C507" s="4" t="s">
        <v>394</v>
      </c>
      <c r="D507" s="4" t="s">
        <v>377</v>
      </c>
      <c r="E507" s="4">
        <v>2002</v>
      </c>
      <c r="F507" s="5">
        <v>1.6516203703703703E-2</v>
      </c>
      <c r="G507" s="4">
        <v>27</v>
      </c>
      <c r="H507" s="4">
        <v>147.6</v>
      </c>
      <c r="I507" s="23" t="s">
        <v>976</v>
      </c>
    </row>
    <row r="508" spans="1:9" x14ac:dyDescent="0.35">
      <c r="A508" t="str">
        <f t="shared" si="7"/>
        <v>Таратута ДмитрийМЭ</v>
      </c>
      <c r="B508" s="4">
        <v>28</v>
      </c>
      <c r="C508" s="4" t="s">
        <v>637</v>
      </c>
      <c r="D508" s="4" t="s">
        <v>478</v>
      </c>
      <c r="E508" s="4">
        <v>1987</v>
      </c>
      <c r="F508" s="5">
        <v>1.7071759259259259E-2</v>
      </c>
      <c r="G508" s="4">
        <v>28</v>
      </c>
      <c r="H508" s="4">
        <v>142.5</v>
      </c>
      <c r="I508" s="23" t="s">
        <v>976</v>
      </c>
    </row>
    <row r="509" spans="1:9" x14ac:dyDescent="0.35">
      <c r="A509" t="str">
        <f t="shared" si="7"/>
        <v>Спажакин МихаилМЭ</v>
      </c>
      <c r="B509" s="4">
        <v>29</v>
      </c>
      <c r="C509" s="4" t="s">
        <v>638</v>
      </c>
      <c r="D509" s="4" t="s">
        <v>149</v>
      </c>
      <c r="E509" s="4">
        <v>1992</v>
      </c>
      <c r="F509" s="5">
        <v>1.7291666666666667E-2</v>
      </c>
      <c r="G509" s="4">
        <v>29</v>
      </c>
      <c r="H509" s="4">
        <v>140.4</v>
      </c>
      <c r="I509" s="23" t="s">
        <v>976</v>
      </c>
    </row>
    <row r="510" spans="1:9" x14ac:dyDescent="0.35">
      <c r="A510" t="str">
        <f t="shared" si="7"/>
        <v>Цыба АлексейМЭ</v>
      </c>
      <c r="B510" s="4">
        <v>30</v>
      </c>
      <c r="C510" s="4" t="s">
        <v>403</v>
      </c>
      <c r="D510" s="4" t="s">
        <v>27</v>
      </c>
      <c r="E510" s="4"/>
      <c r="F510" s="5">
        <v>1.7384259259259262E-2</v>
      </c>
      <c r="G510" s="4">
        <v>30</v>
      </c>
      <c r="H510" s="4">
        <v>139.6</v>
      </c>
      <c r="I510" s="23" t="s">
        <v>976</v>
      </c>
    </row>
    <row r="511" spans="1:9" x14ac:dyDescent="0.35">
      <c r="A511" t="str">
        <f t="shared" si="7"/>
        <v>Селиванов СергейМЭ</v>
      </c>
      <c r="B511" s="4">
        <v>31</v>
      </c>
      <c r="C511" s="4" t="s">
        <v>405</v>
      </c>
      <c r="D511" s="4" t="s">
        <v>406</v>
      </c>
      <c r="E511" s="4">
        <v>1988</v>
      </c>
      <c r="F511" s="5">
        <v>1.8703703703703705E-2</v>
      </c>
      <c r="G511" s="4">
        <v>31</v>
      </c>
      <c r="H511" s="4">
        <v>127.4</v>
      </c>
      <c r="I511" s="23" t="s">
        <v>976</v>
      </c>
    </row>
    <row r="512" spans="1:9" x14ac:dyDescent="0.35">
      <c r="A512" t="str">
        <f t="shared" si="7"/>
        <v>Попов МихаилМЭ</v>
      </c>
      <c r="B512" s="4">
        <v>32</v>
      </c>
      <c r="C512" s="4" t="s">
        <v>639</v>
      </c>
      <c r="D512" s="4" t="s">
        <v>613</v>
      </c>
      <c r="E512" s="4">
        <v>1997</v>
      </c>
      <c r="F512" s="5">
        <v>2.9594907407407407E-2</v>
      </c>
      <c r="G512" s="4">
        <v>32</v>
      </c>
      <c r="H512" s="4">
        <v>26.9</v>
      </c>
      <c r="I512" s="23" t="s">
        <v>976</v>
      </c>
    </row>
  </sheetData>
  <mergeCells count="8">
    <mergeCell ref="B8:H8"/>
    <mergeCell ref="B9:H9"/>
    <mergeCell ref="B7:H7"/>
    <mergeCell ref="B2:H2"/>
    <mergeCell ref="B3:H3"/>
    <mergeCell ref="B4:H4"/>
    <mergeCell ref="B5:H5"/>
    <mergeCell ref="B6:H6"/>
  </mergeCells>
  <pageMargins left="0.7" right="0.7" top="0.75" bottom="0.75" header="0.3" footer="0.3"/>
  <pageSetup paperSize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0"/>
  <sheetViews>
    <sheetView topLeftCell="B1" workbookViewId="0">
      <selection activeCell="B6" sqref="B6:H6"/>
    </sheetView>
  </sheetViews>
  <sheetFormatPr defaultRowHeight="14.5" x14ac:dyDescent="0.35"/>
  <cols>
    <col min="1" max="1" width="0" hidden="1" customWidth="1"/>
    <col min="2" max="2" width="5.7265625" bestFit="1" customWidth="1"/>
    <col min="3" max="3" width="29.08984375" customWidth="1"/>
    <col min="4" max="4" width="23.6328125" customWidth="1"/>
    <col min="5" max="5" width="4.81640625" bestFit="1" customWidth="1"/>
    <col min="6" max="6" width="8.36328125" bestFit="1" customWidth="1"/>
    <col min="7" max="7" width="6.26953125" bestFit="1" customWidth="1"/>
    <col min="8" max="8" width="5.54296875" bestFit="1" customWidth="1"/>
    <col min="9" max="9" width="5.54296875" customWidth="1"/>
    <col min="10" max="10" width="0" hidden="1" customWidth="1"/>
  </cols>
  <sheetData>
    <row r="1" spans="1:10" ht="18" x14ac:dyDescent="0.4">
      <c r="B1" s="2"/>
    </row>
    <row r="2" spans="1:10" ht="15.5" x14ac:dyDescent="0.35">
      <c r="B2" s="37" t="s">
        <v>0</v>
      </c>
      <c r="C2" s="37"/>
      <c r="D2" s="37"/>
      <c r="E2" s="37"/>
      <c r="F2" s="37"/>
      <c r="G2" s="37"/>
      <c r="H2" s="37"/>
      <c r="I2" s="18"/>
    </row>
    <row r="3" spans="1:10" ht="15.5" x14ac:dyDescent="0.35">
      <c r="B3" s="37" t="s">
        <v>1</v>
      </c>
      <c r="C3" s="37"/>
      <c r="D3" s="37"/>
      <c r="E3" s="37"/>
      <c r="F3" s="37"/>
      <c r="G3" s="37"/>
      <c r="H3" s="37"/>
      <c r="I3" s="18"/>
    </row>
    <row r="4" spans="1:10" ht="15.5" x14ac:dyDescent="0.35">
      <c r="B4" s="37" t="s">
        <v>2</v>
      </c>
      <c r="C4" s="37"/>
      <c r="D4" s="37"/>
      <c r="E4" s="37"/>
      <c r="F4" s="37"/>
      <c r="G4" s="37"/>
      <c r="H4" s="37"/>
      <c r="I4" s="18"/>
    </row>
    <row r="5" spans="1:10" ht="15.5" x14ac:dyDescent="0.35">
      <c r="B5" s="37" t="s">
        <v>3</v>
      </c>
      <c r="C5" s="37"/>
      <c r="D5" s="37"/>
      <c r="E5" s="37"/>
      <c r="F5" s="37"/>
      <c r="G5" s="37"/>
      <c r="H5" s="37"/>
      <c r="I5" s="18"/>
    </row>
    <row r="6" spans="1:10" ht="15.5" x14ac:dyDescent="0.35">
      <c r="B6" s="37" t="s">
        <v>4</v>
      </c>
      <c r="C6" s="37"/>
      <c r="D6" s="37"/>
      <c r="E6" s="37"/>
      <c r="F6" s="37"/>
      <c r="G6" s="37"/>
      <c r="H6" s="37"/>
      <c r="I6" s="18"/>
    </row>
    <row r="7" spans="1:10" x14ac:dyDescent="0.35">
      <c r="B7" s="39"/>
      <c r="C7" s="39"/>
      <c r="D7" s="39"/>
      <c r="E7" s="39"/>
      <c r="F7" s="39"/>
      <c r="G7" s="39"/>
      <c r="H7" s="39"/>
      <c r="I7" s="20"/>
    </row>
    <row r="8" spans="1:10" ht="15.5" x14ac:dyDescent="0.35">
      <c r="B8" s="37" t="s">
        <v>5</v>
      </c>
      <c r="C8" s="37"/>
      <c r="D8" s="37"/>
      <c r="E8" s="37"/>
      <c r="F8" s="37"/>
      <c r="G8" s="37"/>
      <c r="H8" s="37"/>
      <c r="I8" s="18"/>
    </row>
    <row r="9" spans="1:10" x14ac:dyDescent="0.35">
      <c r="B9" s="38"/>
      <c r="C9" s="38"/>
      <c r="D9" s="38"/>
      <c r="E9" s="38"/>
      <c r="F9" s="38"/>
      <c r="G9" s="38"/>
      <c r="H9" s="38"/>
      <c r="I9" s="19"/>
    </row>
    <row r="10" spans="1:10" ht="15.5" x14ac:dyDescent="0.35">
      <c r="B10" s="40" t="s">
        <v>6</v>
      </c>
      <c r="C10" s="40"/>
      <c r="D10" s="40"/>
      <c r="E10" s="40"/>
      <c r="F10" s="40"/>
      <c r="G10" s="40"/>
      <c r="H10" s="40"/>
      <c r="I10" s="17"/>
    </row>
    <row r="11" spans="1:10" ht="15.5" x14ac:dyDescent="0.35">
      <c r="B11" s="40"/>
      <c r="C11" s="40"/>
      <c r="D11" s="40"/>
      <c r="E11" s="40"/>
      <c r="F11" s="40"/>
      <c r="G11" s="40"/>
      <c r="H11" s="40"/>
      <c r="I11" s="17"/>
    </row>
    <row r="12" spans="1:10" ht="28" x14ac:dyDescent="0.35">
      <c r="B12" s="3" t="s">
        <v>20</v>
      </c>
      <c r="C12" s="4" t="s">
        <v>31</v>
      </c>
      <c r="D12" s="4" t="s">
        <v>21</v>
      </c>
      <c r="E12" s="4" t="s">
        <v>22</v>
      </c>
      <c r="F12" s="4" t="s">
        <v>23</v>
      </c>
      <c r="G12" s="4" t="s">
        <v>24</v>
      </c>
      <c r="H12" s="4" t="s">
        <v>25</v>
      </c>
      <c r="I12" s="16"/>
    </row>
    <row r="13" spans="1:10" x14ac:dyDescent="0.35">
      <c r="A13" t="str">
        <f>C13&amp;I13</f>
        <v>Собинина ЕлизаветаЖ10</v>
      </c>
      <c r="B13" s="4">
        <v>1</v>
      </c>
      <c r="C13" s="4" t="s">
        <v>32</v>
      </c>
      <c r="D13" s="4" t="s">
        <v>33</v>
      </c>
      <c r="E13" s="4">
        <v>2012</v>
      </c>
      <c r="F13" s="5">
        <v>7.4768518518518526E-3</v>
      </c>
      <c r="G13" s="4">
        <v>1</v>
      </c>
      <c r="H13" s="4">
        <v>200</v>
      </c>
      <c r="I13" s="16" t="s">
        <v>963</v>
      </c>
      <c r="J13" t="str">
        <f>IF(ISERROR(VLOOKUP($C13,Сумма!$B$3:$C$855,2,FALSE)),0,IF(VLOOKUP($C13,Сумма!$B$3:$N$855,13,FALSE)=I13,VLOOKUP($C13,Сумма!$B$3:$C$855,2,FALSE),0))</f>
        <v>СШОР 18 ОРИОН</v>
      </c>
    </row>
    <row r="14" spans="1:10" x14ac:dyDescent="0.35">
      <c r="A14" t="str">
        <f t="shared" ref="A14:A77" si="0">C14&amp;I14</f>
        <v>Арапова НеллиЖ10</v>
      </c>
      <c r="B14" s="4">
        <v>2</v>
      </c>
      <c r="C14" s="4" t="s">
        <v>34</v>
      </c>
      <c r="D14" s="4" t="s">
        <v>35</v>
      </c>
      <c r="E14" s="4">
        <v>2012</v>
      </c>
      <c r="F14" s="5">
        <v>7.905092592592592E-3</v>
      </c>
      <c r="G14" s="4">
        <v>2</v>
      </c>
      <c r="H14" s="4">
        <v>194.3</v>
      </c>
      <c r="I14" s="16" t="s">
        <v>963</v>
      </c>
      <c r="J14" t="str">
        <f>IF(ISERROR(VLOOKUP($C14,Сумма!$B$3:$C$855,2,FALSE)),0,IF(VLOOKUP($C14,Сумма!$B$3:$N$855,13,FALSE)=I14,VLOOKUP($C14,Сумма!$B$3:$C$855,2,FALSE),0))</f>
        <v>СШОР 18 АТЛЕТ</v>
      </c>
    </row>
    <row r="15" spans="1:10" x14ac:dyDescent="0.35">
      <c r="A15" t="str">
        <f t="shared" si="0"/>
        <v>Захарова ДарьяЖ10</v>
      </c>
      <c r="B15" s="4">
        <v>3</v>
      </c>
      <c r="C15" s="4" t="s">
        <v>36</v>
      </c>
      <c r="D15" s="4" t="s">
        <v>37</v>
      </c>
      <c r="E15" s="4">
        <v>2012</v>
      </c>
      <c r="F15" s="5">
        <v>8.611111111111111E-3</v>
      </c>
      <c r="G15" s="4">
        <v>3</v>
      </c>
      <c r="H15" s="4">
        <v>184.9</v>
      </c>
      <c r="I15" s="16" t="s">
        <v>963</v>
      </c>
      <c r="J15" t="str">
        <f>IF(ISERROR(VLOOKUP($C15,Сумма!$B$3:$C$855,2,FALSE)),0,IF(VLOOKUP($C15,Сумма!$B$3:$N$855,13,FALSE)=I15,VLOOKUP($C15,Сумма!$B$3:$C$855,2,FALSE),0))</f>
        <v>СШОР 18 Макейчик</v>
      </c>
    </row>
    <row r="16" spans="1:10" x14ac:dyDescent="0.35">
      <c r="A16" t="str">
        <f t="shared" si="0"/>
        <v>Семенова ПолинаЖ10</v>
      </c>
      <c r="B16" s="4">
        <v>4</v>
      </c>
      <c r="C16" s="4" t="s">
        <v>38</v>
      </c>
      <c r="D16" s="4" t="s">
        <v>39</v>
      </c>
      <c r="E16" s="4">
        <v>2012</v>
      </c>
      <c r="F16" s="5">
        <v>1.0162037037037037E-2</v>
      </c>
      <c r="G16" s="4">
        <v>4</v>
      </c>
      <c r="H16" s="4">
        <v>164.1</v>
      </c>
      <c r="I16" s="16" t="s">
        <v>963</v>
      </c>
      <c r="J16" t="str">
        <f>IF(ISERROR(VLOOKUP($C16,Сумма!$B$3:$C$855,2,FALSE)),0,IF(VLOOKUP($C16,Сумма!$B$3:$N$855,13,FALSE)=I16,VLOOKUP($C16,Сумма!$B$3:$C$855,2,FALSE),0))</f>
        <v>СШОР 18 Sirius Пи</v>
      </c>
    </row>
    <row r="17" spans="1:10" x14ac:dyDescent="0.35">
      <c r="A17" t="str">
        <f t="shared" si="0"/>
        <v>Боднар АннаЖ10</v>
      </c>
      <c r="B17" s="4">
        <v>5</v>
      </c>
      <c r="C17" s="4" t="s">
        <v>40</v>
      </c>
      <c r="D17" s="4" t="s">
        <v>35</v>
      </c>
      <c r="E17" s="4">
        <v>2012</v>
      </c>
      <c r="F17" s="5">
        <v>1.1597222222222222E-2</v>
      </c>
      <c r="G17" s="4">
        <v>5</v>
      </c>
      <c r="H17" s="4">
        <v>144.9</v>
      </c>
      <c r="I17" s="16" t="s">
        <v>963</v>
      </c>
      <c r="J17" t="str">
        <f>IF(ISERROR(VLOOKUP($C17,Сумма!$B$3:$C$855,2,FALSE)),0,IF(VLOOKUP($C17,Сумма!$B$3:$N$855,13,FALSE)=I17,VLOOKUP($C17,Сумма!$B$3:$C$855,2,FALSE),0))</f>
        <v>СШОР 18 АТЛЕТ</v>
      </c>
    </row>
    <row r="18" spans="1:10" x14ac:dyDescent="0.35">
      <c r="A18" t="str">
        <f t="shared" si="0"/>
        <v>Мальцева ЕлизаветаЖ10</v>
      </c>
      <c r="B18" s="4">
        <v>6</v>
      </c>
      <c r="C18" s="4" t="s">
        <v>41</v>
      </c>
      <c r="D18" s="4" t="s">
        <v>42</v>
      </c>
      <c r="E18" s="4">
        <v>2012</v>
      </c>
      <c r="F18" s="5">
        <v>1.3680555555555555E-2</v>
      </c>
      <c r="G18" s="4">
        <v>6</v>
      </c>
      <c r="H18" s="4">
        <v>117.1</v>
      </c>
      <c r="I18" s="16" t="s">
        <v>963</v>
      </c>
      <c r="J18" t="str">
        <f>IF(ISERROR(VLOOKUP($C18,Сумма!$B$3:$C$855,2,FALSE)),0,IF(VLOOKUP($C18,Сумма!$B$3:$N$855,13,FALSE)=I18,VLOOKUP($C18,Сумма!$B$3:$C$855,2,FALSE),0))</f>
        <v>СШОР 18 Авдеев</v>
      </c>
    </row>
    <row r="19" spans="1:10" x14ac:dyDescent="0.35">
      <c r="A19" t="str">
        <f t="shared" si="0"/>
        <v>Заенцева ЕвгенияЖ10</v>
      </c>
      <c r="B19" s="4">
        <v>7</v>
      </c>
      <c r="C19" s="4" t="s">
        <v>43</v>
      </c>
      <c r="D19" s="4" t="s">
        <v>44</v>
      </c>
      <c r="E19" s="4">
        <v>2015</v>
      </c>
      <c r="F19" s="5">
        <v>1.5243055555555557E-2</v>
      </c>
      <c r="G19" s="4">
        <v>7</v>
      </c>
      <c r="H19" s="4">
        <v>96.2</v>
      </c>
      <c r="I19" s="16" t="s">
        <v>963</v>
      </c>
      <c r="J19" t="str">
        <f>IF(ISERROR(VLOOKUP($C19,Сумма!$B$3:$C$855,2,FALSE)),0,IF(VLOOKUP($C19,Сумма!$B$3:$N$855,13,FALSE)=I19,VLOOKUP($C19,Сумма!$B$3:$C$855,2,FALSE),0))</f>
        <v>СШОР 18 Берёзовая р</v>
      </c>
    </row>
    <row r="20" spans="1:10" x14ac:dyDescent="0.35">
      <c r="A20" t="str">
        <f t="shared" si="0"/>
        <v>Гайдукова ЕлизаветаЖ10</v>
      </c>
      <c r="B20" s="4">
        <v>8</v>
      </c>
      <c r="C20" s="4" t="s">
        <v>45</v>
      </c>
      <c r="D20" s="4" t="s">
        <v>46</v>
      </c>
      <c r="E20" s="4">
        <v>2012</v>
      </c>
      <c r="F20" s="5">
        <v>1.6909722222222225E-2</v>
      </c>
      <c r="G20" s="4">
        <v>8</v>
      </c>
      <c r="H20" s="4">
        <v>73.900000000000006</v>
      </c>
      <c r="I20" s="16" t="s">
        <v>963</v>
      </c>
      <c r="J20" t="str">
        <f>IF(ISERROR(VLOOKUP($C20,Сумма!$B$3:$C$855,2,FALSE)),0,IF(VLOOKUP($C20,Сумма!$B$3:$N$855,13,FALSE)=I20,VLOOKUP($C20,Сумма!$B$3:$C$855,2,FALSE),0))</f>
        <v>СШОР 18 Смородино</v>
      </c>
    </row>
    <row r="21" spans="1:10" x14ac:dyDescent="0.35">
      <c r="A21" t="str">
        <f t="shared" si="0"/>
        <v>Прядильщикова АленаЖ10</v>
      </c>
      <c r="B21" s="4">
        <v>9</v>
      </c>
      <c r="C21" s="4" t="s">
        <v>47</v>
      </c>
      <c r="D21" s="4" t="s">
        <v>48</v>
      </c>
      <c r="E21" s="4">
        <v>2013</v>
      </c>
      <c r="F21" s="5">
        <v>1.6967592592592593E-2</v>
      </c>
      <c r="G21" s="4">
        <v>9</v>
      </c>
      <c r="H21" s="4">
        <v>73.099999999999994</v>
      </c>
      <c r="I21" s="16" t="s">
        <v>963</v>
      </c>
      <c r="J21" t="str">
        <f>IF(ISERROR(VLOOKUP($C21,Сумма!$B$3:$C$855,2,FALSE)),0,IF(VLOOKUP($C21,Сумма!$B$3:$N$855,13,FALSE)=I21,VLOOKUP($C21,Сумма!$B$3:$C$855,2,FALSE),0))</f>
        <v>СШОР 18 Юго-Запад</v>
      </c>
    </row>
    <row r="22" spans="1:10" x14ac:dyDescent="0.35">
      <c r="A22" t="str">
        <f t="shared" si="0"/>
        <v>Логвиненко ДианаЖ10</v>
      </c>
      <c r="B22" s="4">
        <v>10</v>
      </c>
      <c r="C22" s="4" t="s">
        <v>49</v>
      </c>
      <c r="D22" s="4" t="s">
        <v>33</v>
      </c>
      <c r="E22" s="4">
        <v>2012</v>
      </c>
      <c r="F22" s="5">
        <v>1.9085648148148147E-2</v>
      </c>
      <c r="G22" s="4">
        <v>10</v>
      </c>
      <c r="H22" s="4">
        <v>44.8</v>
      </c>
      <c r="I22" s="16" t="s">
        <v>963</v>
      </c>
      <c r="J22" t="str">
        <f>IF(ISERROR(VLOOKUP($C22,Сумма!$B$3:$C$855,2,FALSE)),0,IF(VLOOKUP($C22,Сумма!$B$3:$N$855,13,FALSE)=I22,VLOOKUP($C22,Сумма!$B$3:$C$855,2,FALSE),0))</f>
        <v>СШОР 18 ОРИОН</v>
      </c>
    </row>
    <row r="23" spans="1:10" x14ac:dyDescent="0.35">
      <c r="A23" t="str">
        <f t="shared" si="0"/>
        <v>Сайгакова ЕкатеринаЖ10</v>
      </c>
      <c r="B23" s="4">
        <v>11</v>
      </c>
      <c r="C23" s="4" t="s">
        <v>50</v>
      </c>
      <c r="D23" s="4" t="s">
        <v>44</v>
      </c>
      <c r="E23" s="4">
        <v>2012</v>
      </c>
      <c r="F23" s="5">
        <v>2.2048611111111113E-2</v>
      </c>
      <c r="G23" s="4">
        <v>11</v>
      </c>
      <c r="H23" s="4">
        <v>5.2</v>
      </c>
      <c r="I23" s="16" t="s">
        <v>963</v>
      </c>
      <c r="J23" t="str">
        <f>IF(ISERROR(VLOOKUP($C23,Сумма!$B$3:$C$855,2,FALSE)),0,IF(VLOOKUP($C23,Сумма!$B$3:$N$855,13,FALSE)=I23,VLOOKUP($C23,Сумма!$B$3:$C$855,2,FALSE),0))</f>
        <v>СШОР 18 Берёзовая р</v>
      </c>
    </row>
    <row r="24" spans="1:10" x14ac:dyDescent="0.35">
      <c r="A24" t="str">
        <f t="shared" si="0"/>
        <v>Беликова ЕкатеринаЖ10</v>
      </c>
      <c r="B24" s="4">
        <v>12</v>
      </c>
      <c r="C24" s="4" t="s">
        <v>51</v>
      </c>
      <c r="D24" s="4" t="s">
        <v>44</v>
      </c>
      <c r="E24" s="4">
        <v>2013</v>
      </c>
      <c r="F24" s="4"/>
      <c r="G24" s="4"/>
      <c r="H24" s="4">
        <v>0.01</v>
      </c>
      <c r="I24" s="16" t="s">
        <v>963</v>
      </c>
      <c r="J24" t="str">
        <f>IF(ISERROR(VLOOKUP($C24,Сумма!$B$3:$C$855,2,FALSE)),0,IF(VLOOKUP($C24,Сумма!$B$3:$N$855,13,FALSE)=I24,VLOOKUP($C24,Сумма!$B$3:$C$855,2,FALSE),0))</f>
        <v>СШОР 18 Берёзовая р</v>
      </c>
    </row>
    <row r="25" spans="1:10" ht="15.5" x14ac:dyDescent="0.35">
      <c r="A25" t="str">
        <f t="shared" si="0"/>
        <v/>
      </c>
      <c r="B25" s="40" t="s">
        <v>7</v>
      </c>
      <c r="C25" s="40"/>
      <c r="D25" s="40"/>
      <c r="E25" s="40"/>
      <c r="F25" s="40"/>
      <c r="G25" s="40"/>
      <c r="H25" s="40"/>
      <c r="I25" s="17"/>
      <c r="J25">
        <f>IF(ISERROR(VLOOKUP($C25,Сумма!$B$3:$C$855,2,FALSE)),0,IF(VLOOKUP($C25,Сумма!$B$3:$N$855,13,FALSE)=I25,VLOOKUP($C25,Сумма!$B$3:$C$855,2,FALSE),0))</f>
        <v>0</v>
      </c>
    </row>
    <row r="26" spans="1:10" ht="15.5" x14ac:dyDescent="0.35">
      <c r="A26" t="str">
        <f t="shared" si="0"/>
        <v/>
      </c>
      <c r="B26" s="40"/>
      <c r="C26" s="40"/>
      <c r="D26" s="40"/>
      <c r="E26" s="40"/>
      <c r="F26" s="40"/>
      <c r="G26" s="40"/>
      <c r="H26" s="40"/>
      <c r="I26" s="17"/>
      <c r="J26">
        <f>IF(ISERROR(VLOOKUP($C26,Сумма!$B$3:$C$855,2,FALSE)),0,IF(VLOOKUP($C26,Сумма!$B$3:$N$855,13,FALSE)=I26,VLOOKUP($C26,Сумма!$B$3:$C$855,2,FALSE),0))</f>
        <v>0</v>
      </c>
    </row>
    <row r="27" spans="1:10" ht="28" x14ac:dyDescent="0.35">
      <c r="A27" t="str">
        <f t="shared" si="0"/>
        <v>Фамилия, имя</v>
      </c>
      <c r="B27" s="3" t="s">
        <v>20</v>
      </c>
      <c r="C27" s="4" t="s">
        <v>31</v>
      </c>
      <c r="D27" s="4" t="s">
        <v>21</v>
      </c>
      <c r="E27" s="4" t="s">
        <v>22</v>
      </c>
      <c r="F27" s="4" t="s">
        <v>23</v>
      </c>
      <c r="G27" s="4" t="s">
        <v>24</v>
      </c>
      <c r="H27" s="4" t="s">
        <v>25</v>
      </c>
      <c r="I27" s="16"/>
      <c r="J27">
        <f>IF(ISERROR(VLOOKUP($C27,Сумма!$B$3:$C$855,2,FALSE)),0,IF(VLOOKUP($C27,Сумма!$B$3:$N$855,13,FALSE)=I27,VLOOKUP($C27,Сумма!$B$3:$C$855,2,FALSE),0))</f>
        <v>0</v>
      </c>
    </row>
    <row r="28" spans="1:10" x14ac:dyDescent="0.35">
      <c r="A28" t="str">
        <f t="shared" si="0"/>
        <v>Грабиненко ЕленаЖ12</v>
      </c>
      <c r="B28" s="4">
        <v>1</v>
      </c>
      <c r="C28" s="4" t="s">
        <v>52</v>
      </c>
      <c r="D28" s="4" t="s">
        <v>39</v>
      </c>
      <c r="E28" s="4">
        <v>2010</v>
      </c>
      <c r="F28" s="5">
        <v>6.2037037037037043E-3</v>
      </c>
      <c r="G28" s="4">
        <v>1</v>
      </c>
      <c r="H28" s="4">
        <v>200</v>
      </c>
      <c r="I28" s="16" t="s">
        <v>964</v>
      </c>
      <c r="J28" t="str">
        <f>IF(ISERROR(VLOOKUP($C28,Сумма!$B$3:$C$855,2,FALSE)),0,IF(VLOOKUP($C28,Сумма!$B$3:$N$855,13,FALSE)=I28,VLOOKUP($C28,Сумма!$B$3:$C$855,2,FALSE),0))</f>
        <v>СШОР 18 Sirius Пи</v>
      </c>
    </row>
    <row r="29" spans="1:10" x14ac:dyDescent="0.35">
      <c r="A29" t="str">
        <f t="shared" si="0"/>
        <v>Уразова ЯрославаЖ12</v>
      </c>
      <c r="B29" s="4">
        <v>2</v>
      </c>
      <c r="C29" s="4" t="s">
        <v>53</v>
      </c>
      <c r="D29" s="4" t="s">
        <v>42</v>
      </c>
      <c r="E29" s="4">
        <v>2010</v>
      </c>
      <c r="F29" s="5">
        <v>6.4236111111111117E-3</v>
      </c>
      <c r="G29" s="4">
        <v>2</v>
      </c>
      <c r="H29" s="4">
        <v>196.5</v>
      </c>
      <c r="I29" s="16" t="s">
        <v>964</v>
      </c>
      <c r="J29" t="str">
        <f>IF(ISERROR(VLOOKUP($C29,Сумма!$B$3:$C$855,2,FALSE)),0,IF(VLOOKUP($C29,Сумма!$B$3:$N$855,13,FALSE)=I29,VLOOKUP($C29,Сумма!$B$3:$C$855,2,FALSE),0))</f>
        <v>СШОР 18 Авдеев</v>
      </c>
    </row>
    <row r="30" spans="1:10" x14ac:dyDescent="0.35">
      <c r="A30" t="str">
        <f t="shared" si="0"/>
        <v>Черкасова ДарьяЖ12</v>
      </c>
      <c r="B30" s="4">
        <v>3</v>
      </c>
      <c r="C30" s="4" t="s">
        <v>54</v>
      </c>
      <c r="D30" s="4" t="s">
        <v>33</v>
      </c>
      <c r="E30" s="4">
        <v>2011</v>
      </c>
      <c r="F30" s="5">
        <v>7.2337962962962963E-3</v>
      </c>
      <c r="G30" s="4">
        <v>3</v>
      </c>
      <c r="H30" s="4">
        <v>183.4</v>
      </c>
      <c r="I30" s="16" t="s">
        <v>964</v>
      </c>
      <c r="J30" t="str">
        <f>IF(ISERROR(VLOOKUP($C30,Сумма!$B$3:$C$855,2,FALSE)),0,IF(VLOOKUP($C30,Сумма!$B$3:$N$855,13,FALSE)=I30,VLOOKUP($C30,Сумма!$B$3:$C$855,2,FALSE),0))</f>
        <v>СШОР 18 ОРИОН</v>
      </c>
    </row>
    <row r="31" spans="1:10" x14ac:dyDescent="0.35">
      <c r="A31" t="str">
        <f t="shared" si="0"/>
        <v>Сигаева АлександраЖ12</v>
      </c>
      <c r="B31" s="4">
        <v>4</v>
      </c>
      <c r="C31" s="4" t="s">
        <v>55</v>
      </c>
      <c r="D31" s="4" t="s">
        <v>48</v>
      </c>
      <c r="E31" s="4">
        <v>2011</v>
      </c>
      <c r="F31" s="5">
        <v>7.6388888888888886E-3</v>
      </c>
      <c r="G31" s="4">
        <v>4</v>
      </c>
      <c r="H31" s="4">
        <v>176.9</v>
      </c>
      <c r="I31" s="16" t="s">
        <v>964</v>
      </c>
      <c r="J31" t="str">
        <f>IF(ISERROR(VLOOKUP($C31,Сумма!$B$3:$C$855,2,FALSE)),0,IF(VLOOKUP($C31,Сумма!$B$3:$N$855,13,FALSE)=I31,VLOOKUP($C31,Сумма!$B$3:$C$855,2,FALSE),0))</f>
        <v>СШОР 18 Юго-Запад</v>
      </c>
    </row>
    <row r="32" spans="1:10" x14ac:dyDescent="0.35">
      <c r="A32" t="str">
        <f t="shared" si="0"/>
        <v>Кальницкая АлександраЖ12</v>
      </c>
      <c r="B32" s="4">
        <v>5</v>
      </c>
      <c r="C32" s="4" t="s">
        <v>56</v>
      </c>
      <c r="D32" s="4" t="s">
        <v>33</v>
      </c>
      <c r="E32" s="4">
        <v>2011</v>
      </c>
      <c r="F32" s="5">
        <v>7.789351851851852E-3</v>
      </c>
      <c r="G32" s="4">
        <v>5</v>
      </c>
      <c r="H32" s="4">
        <v>174.5</v>
      </c>
      <c r="I32" s="16" t="s">
        <v>964</v>
      </c>
      <c r="J32" t="str">
        <f>IF(ISERROR(VLOOKUP($C32,Сумма!$B$3:$C$855,2,FALSE)),0,IF(VLOOKUP($C32,Сумма!$B$3:$N$855,13,FALSE)=I32,VLOOKUP($C32,Сумма!$B$3:$C$855,2,FALSE),0))</f>
        <v>СШОР 18 ОРИОН</v>
      </c>
    </row>
    <row r="33" spans="1:10" x14ac:dyDescent="0.35">
      <c r="A33" t="str">
        <f t="shared" si="0"/>
        <v>Ракович МарианнаЖ12</v>
      </c>
      <c r="B33" s="4">
        <v>6</v>
      </c>
      <c r="C33" s="4" t="s">
        <v>57</v>
      </c>
      <c r="D33" s="4" t="s">
        <v>58</v>
      </c>
      <c r="E33" s="4">
        <v>2011</v>
      </c>
      <c r="F33" s="5">
        <v>8.0439814814814818E-3</v>
      </c>
      <c r="G33" s="4">
        <v>6</v>
      </c>
      <c r="H33" s="4">
        <v>170.4</v>
      </c>
      <c r="I33" s="16" t="s">
        <v>964</v>
      </c>
      <c r="J33" t="str">
        <f>IF(ISERROR(VLOOKUP($C33,Сумма!$B$3:$C$855,2,FALSE)),0,IF(VLOOKUP($C33,Сумма!$B$3:$N$855,13,FALSE)=I33,VLOOKUP($C33,Сумма!$B$3:$C$855,2,FALSE),0))</f>
        <v>СШОР 18 Дон спорт</v>
      </c>
    </row>
    <row r="34" spans="1:10" x14ac:dyDescent="0.35">
      <c r="A34" t="str">
        <f t="shared" si="0"/>
        <v>Гриднева ЕлизаветаЖ12</v>
      </c>
      <c r="B34" s="4">
        <v>7</v>
      </c>
      <c r="C34" s="4" t="s">
        <v>59</v>
      </c>
      <c r="D34" s="4" t="s">
        <v>46</v>
      </c>
      <c r="E34" s="4">
        <v>2011</v>
      </c>
      <c r="F34" s="5">
        <v>8.5416666666666679E-3</v>
      </c>
      <c r="G34" s="4">
        <v>7</v>
      </c>
      <c r="H34" s="4">
        <v>162.4</v>
      </c>
      <c r="I34" s="16" t="s">
        <v>964</v>
      </c>
      <c r="J34" t="str">
        <f>IF(ISERROR(VLOOKUP($C34,Сумма!$B$3:$C$855,2,FALSE)),0,IF(VLOOKUP($C34,Сумма!$B$3:$N$855,13,FALSE)=I34,VLOOKUP($C34,Сумма!$B$3:$C$855,2,FALSE),0))</f>
        <v>СШОР 18 Смородино</v>
      </c>
    </row>
    <row r="35" spans="1:10" x14ac:dyDescent="0.35">
      <c r="A35" t="str">
        <f t="shared" si="0"/>
        <v>Деминтиевская ЕкатеринаЖ12</v>
      </c>
      <c r="B35" s="4">
        <v>8</v>
      </c>
      <c r="C35" s="4" t="s">
        <v>60</v>
      </c>
      <c r="D35" s="4" t="s">
        <v>61</v>
      </c>
      <c r="E35" s="4">
        <v>2010</v>
      </c>
      <c r="F35" s="5">
        <v>8.6921296296296312E-3</v>
      </c>
      <c r="G35" s="4">
        <v>8</v>
      </c>
      <c r="H35" s="4">
        <v>159.9</v>
      </c>
      <c r="I35" s="16" t="s">
        <v>964</v>
      </c>
      <c r="J35" t="str">
        <f>IF(ISERROR(VLOOKUP($C35,Сумма!$B$3:$C$855,2,FALSE)),0,IF(VLOOKUP($C35,Сумма!$B$3:$N$855,13,FALSE)=I35,VLOOKUP($C35,Сумма!$B$3:$C$855,2,FALSE),0))</f>
        <v>СШОР 18 Азимут</v>
      </c>
    </row>
    <row r="36" spans="1:10" x14ac:dyDescent="0.35">
      <c r="A36" t="str">
        <f t="shared" si="0"/>
        <v>Ушакова МарияЖ12</v>
      </c>
      <c r="B36" s="4">
        <v>9</v>
      </c>
      <c r="C36" s="4" t="s">
        <v>62</v>
      </c>
      <c r="D36" s="4" t="s">
        <v>58</v>
      </c>
      <c r="E36" s="4">
        <v>2010</v>
      </c>
      <c r="F36" s="5">
        <v>8.7384259259259255E-3</v>
      </c>
      <c r="G36" s="4">
        <v>9</v>
      </c>
      <c r="H36" s="4">
        <v>159.19999999999999</v>
      </c>
      <c r="I36" s="16" t="s">
        <v>964</v>
      </c>
      <c r="J36" t="str">
        <f>IF(ISERROR(VLOOKUP($C36,Сумма!$B$3:$C$855,2,FALSE)),0,IF(VLOOKUP($C36,Сумма!$B$3:$N$855,13,FALSE)=I36,VLOOKUP($C36,Сумма!$B$3:$C$855,2,FALSE),0))</f>
        <v>СШОР 18 Дон спорт</v>
      </c>
    </row>
    <row r="37" spans="1:10" x14ac:dyDescent="0.35">
      <c r="A37" t="str">
        <f t="shared" si="0"/>
        <v>Кондратенко МарияЖ12</v>
      </c>
      <c r="B37" s="4">
        <v>10</v>
      </c>
      <c r="C37" s="4" t="s">
        <v>63</v>
      </c>
      <c r="D37" s="4" t="s">
        <v>58</v>
      </c>
      <c r="E37" s="4">
        <v>2011</v>
      </c>
      <c r="F37" s="5">
        <v>8.9467592592592585E-3</v>
      </c>
      <c r="G37" s="4">
        <v>10</v>
      </c>
      <c r="H37" s="4">
        <v>155.80000000000001</v>
      </c>
      <c r="I37" s="16" t="s">
        <v>964</v>
      </c>
      <c r="J37" t="str">
        <f>IF(ISERROR(VLOOKUP($C37,Сумма!$B$3:$C$855,2,FALSE)),0,IF(VLOOKUP($C37,Сумма!$B$3:$N$855,13,FALSE)=I37,VLOOKUP($C37,Сумма!$B$3:$C$855,2,FALSE),0))</f>
        <v>СШОР 18 Дон спорт</v>
      </c>
    </row>
    <row r="38" spans="1:10" x14ac:dyDescent="0.35">
      <c r="A38" t="str">
        <f t="shared" si="0"/>
        <v>Часовских КаринаЖ12</v>
      </c>
      <c r="B38" s="4">
        <v>11</v>
      </c>
      <c r="C38" s="4" t="s">
        <v>64</v>
      </c>
      <c r="D38" s="4" t="s">
        <v>42</v>
      </c>
      <c r="E38" s="4">
        <v>2010</v>
      </c>
      <c r="F38" s="5">
        <v>9.0856481481481483E-3</v>
      </c>
      <c r="G38" s="4">
        <v>11</v>
      </c>
      <c r="H38" s="4">
        <v>153.6</v>
      </c>
      <c r="I38" s="16" t="s">
        <v>964</v>
      </c>
      <c r="J38" t="str">
        <f>IF(ISERROR(VLOOKUP($C38,Сумма!$B$3:$C$855,2,FALSE)),0,IF(VLOOKUP($C38,Сумма!$B$3:$N$855,13,FALSE)=I38,VLOOKUP($C38,Сумма!$B$3:$C$855,2,FALSE),0))</f>
        <v>СШОР 18 Авдеев</v>
      </c>
    </row>
    <row r="39" spans="1:10" x14ac:dyDescent="0.35">
      <c r="A39" t="str">
        <f t="shared" si="0"/>
        <v>Косыгина ВероникаЖ12</v>
      </c>
      <c r="B39" s="4">
        <v>12</v>
      </c>
      <c r="C39" s="4" t="s">
        <v>65</v>
      </c>
      <c r="D39" s="4" t="s">
        <v>46</v>
      </c>
      <c r="E39" s="4">
        <v>2010</v>
      </c>
      <c r="F39" s="5">
        <v>9.2592592592592605E-3</v>
      </c>
      <c r="G39" s="4">
        <v>12</v>
      </c>
      <c r="H39" s="4">
        <v>150.80000000000001</v>
      </c>
      <c r="I39" s="16" t="s">
        <v>964</v>
      </c>
      <c r="J39" t="str">
        <f>IF(ISERROR(VLOOKUP($C39,Сумма!$B$3:$C$855,2,FALSE)),0,IF(VLOOKUP($C39,Сумма!$B$3:$N$855,13,FALSE)=I39,VLOOKUP($C39,Сумма!$B$3:$C$855,2,FALSE),0))</f>
        <v>СШОР 18 Смородино</v>
      </c>
    </row>
    <row r="40" spans="1:10" x14ac:dyDescent="0.35">
      <c r="A40" t="str">
        <f t="shared" si="0"/>
        <v>Станченко АнастасияЖ12</v>
      </c>
      <c r="B40" s="4">
        <v>13</v>
      </c>
      <c r="C40" s="4" t="s">
        <v>66</v>
      </c>
      <c r="D40" s="4" t="s">
        <v>58</v>
      </c>
      <c r="E40" s="4">
        <v>2010</v>
      </c>
      <c r="F40" s="5">
        <v>9.386574074074075E-3</v>
      </c>
      <c r="G40" s="4">
        <v>13</v>
      </c>
      <c r="H40" s="4">
        <v>148.69999999999999</v>
      </c>
      <c r="I40" s="16" t="s">
        <v>964</v>
      </c>
      <c r="J40" t="str">
        <f>IF(ISERROR(VLOOKUP($C40,Сумма!$B$3:$C$855,2,FALSE)),0,IF(VLOOKUP($C40,Сумма!$B$3:$N$855,13,FALSE)=I40,VLOOKUP($C40,Сумма!$B$3:$C$855,2,FALSE),0))</f>
        <v>СШОР 18 Дон спорт</v>
      </c>
    </row>
    <row r="41" spans="1:10" x14ac:dyDescent="0.35">
      <c r="A41" t="str">
        <f t="shared" si="0"/>
        <v>Криуля ВалерияЖ12</v>
      </c>
      <c r="B41" s="4">
        <v>14</v>
      </c>
      <c r="C41" s="4" t="s">
        <v>67</v>
      </c>
      <c r="D41" s="4" t="s">
        <v>35</v>
      </c>
      <c r="E41" s="4">
        <v>2011</v>
      </c>
      <c r="F41" s="5">
        <v>9.4907407407407406E-3</v>
      </c>
      <c r="G41" s="4">
        <v>14</v>
      </c>
      <c r="H41" s="4">
        <v>147.1</v>
      </c>
      <c r="I41" s="16" t="s">
        <v>964</v>
      </c>
      <c r="J41" t="str">
        <f>IF(ISERROR(VLOOKUP($C41,Сумма!$B$3:$C$855,2,FALSE)),0,IF(VLOOKUP($C41,Сумма!$B$3:$N$855,13,FALSE)=I41,VLOOKUP($C41,Сумма!$B$3:$C$855,2,FALSE),0))</f>
        <v>СШОР 18 АТЛЕТ</v>
      </c>
    </row>
    <row r="42" spans="1:10" x14ac:dyDescent="0.35">
      <c r="A42" t="str">
        <f t="shared" si="0"/>
        <v>Разворотнева МаргаритаЖ12</v>
      </c>
      <c r="B42" s="4">
        <v>15</v>
      </c>
      <c r="C42" s="4" t="s">
        <v>68</v>
      </c>
      <c r="D42" s="4" t="s">
        <v>39</v>
      </c>
      <c r="E42" s="4">
        <v>2011</v>
      </c>
      <c r="F42" s="5">
        <v>9.8495370370370369E-3</v>
      </c>
      <c r="G42" s="4">
        <v>15</v>
      </c>
      <c r="H42" s="4">
        <v>141.30000000000001</v>
      </c>
      <c r="I42" s="16" t="s">
        <v>964</v>
      </c>
      <c r="J42" t="str">
        <f>IF(ISERROR(VLOOKUP($C42,Сумма!$B$3:$C$855,2,FALSE)),0,IF(VLOOKUP($C42,Сумма!$B$3:$N$855,13,FALSE)=I42,VLOOKUP($C42,Сумма!$B$3:$C$855,2,FALSE),0))</f>
        <v>СШОР 18 Sirius Пи</v>
      </c>
    </row>
    <row r="43" spans="1:10" x14ac:dyDescent="0.35">
      <c r="A43" t="str">
        <f t="shared" si="0"/>
        <v>Коровина КсенияЖ12</v>
      </c>
      <c r="B43" s="4">
        <v>16</v>
      </c>
      <c r="C43" s="4" t="s">
        <v>69</v>
      </c>
      <c r="D43" s="4" t="s">
        <v>37</v>
      </c>
      <c r="E43" s="4">
        <v>2011</v>
      </c>
      <c r="F43" s="5">
        <v>0.01</v>
      </c>
      <c r="G43" s="4">
        <v>16</v>
      </c>
      <c r="H43" s="4">
        <v>138.9</v>
      </c>
      <c r="I43" s="16" t="s">
        <v>964</v>
      </c>
      <c r="J43" t="str">
        <f>IF(ISERROR(VLOOKUP($C43,Сумма!$B$3:$C$855,2,FALSE)),0,IF(VLOOKUP($C43,Сумма!$B$3:$N$855,13,FALSE)=I43,VLOOKUP($C43,Сумма!$B$3:$C$855,2,FALSE),0))</f>
        <v>СШОР 18 Макейчик</v>
      </c>
    </row>
    <row r="44" spans="1:10" x14ac:dyDescent="0.35">
      <c r="A44" t="str">
        <f t="shared" si="0"/>
        <v>Салькова ЕкатеринаЖ12</v>
      </c>
      <c r="B44" s="4">
        <v>17</v>
      </c>
      <c r="C44" s="4" t="s">
        <v>70</v>
      </c>
      <c r="D44" s="4" t="s">
        <v>58</v>
      </c>
      <c r="E44" s="4">
        <v>2011</v>
      </c>
      <c r="F44" s="5">
        <v>1.0138888888888888E-2</v>
      </c>
      <c r="G44" s="4">
        <v>17</v>
      </c>
      <c r="H44" s="4">
        <v>136.6</v>
      </c>
      <c r="I44" s="16" t="s">
        <v>964</v>
      </c>
      <c r="J44">
        <f>IF(ISERROR(VLOOKUP($C44,Сумма!$B$3:$C$855,2,FALSE)),0,IF(VLOOKUP($C44,Сумма!$B$3:$N$855,13,FALSE)=I44,VLOOKUP($C44,Сумма!$B$3:$C$855,2,FALSE),0))</f>
        <v>0</v>
      </c>
    </row>
    <row r="45" spans="1:10" x14ac:dyDescent="0.35">
      <c r="A45" t="str">
        <f t="shared" si="0"/>
        <v>Столповская КаринаЖ12</v>
      </c>
      <c r="B45" s="4">
        <v>18</v>
      </c>
      <c r="C45" s="4" t="s">
        <v>71</v>
      </c>
      <c r="D45" s="4" t="s">
        <v>33</v>
      </c>
      <c r="E45" s="4">
        <v>2011</v>
      </c>
      <c r="F45" s="5">
        <v>1.0671296296296297E-2</v>
      </c>
      <c r="G45" s="4">
        <v>18</v>
      </c>
      <c r="H45" s="4">
        <v>128</v>
      </c>
      <c r="I45" s="16" t="s">
        <v>964</v>
      </c>
      <c r="J45" t="str">
        <f>IF(ISERROR(VLOOKUP($C45,Сумма!$B$3:$C$855,2,FALSE)),0,IF(VLOOKUP($C45,Сумма!$B$3:$N$855,13,FALSE)=I45,VLOOKUP($C45,Сумма!$B$3:$C$855,2,FALSE),0))</f>
        <v>СШОР 18 ОРИОН</v>
      </c>
    </row>
    <row r="46" spans="1:10" x14ac:dyDescent="0.35">
      <c r="A46" t="str">
        <f t="shared" si="0"/>
        <v>Цыбакова СофьяЖ12</v>
      </c>
      <c r="B46" s="4">
        <v>19</v>
      </c>
      <c r="C46" s="4" t="s">
        <v>72</v>
      </c>
      <c r="D46" s="4" t="s">
        <v>46</v>
      </c>
      <c r="E46" s="4">
        <v>2011</v>
      </c>
      <c r="F46" s="5">
        <v>1.1168981481481481E-2</v>
      </c>
      <c r="G46" s="4">
        <v>19</v>
      </c>
      <c r="H46" s="4">
        <v>120</v>
      </c>
      <c r="I46" s="16" t="s">
        <v>964</v>
      </c>
      <c r="J46" t="str">
        <f>IF(ISERROR(VLOOKUP($C46,Сумма!$B$3:$C$855,2,FALSE)),0,IF(VLOOKUP($C46,Сумма!$B$3:$N$855,13,FALSE)=I46,VLOOKUP($C46,Сумма!$B$3:$C$855,2,FALSE),0))</f>
        <v>СШОР 18 Смородино</v>
      </c>
    </row>
    <row r="47" spans="1:10" x14ac:dyDescent="0.35">
      <c r="A47" t="str">
        <f t="shared" si="0"/>
        <v>Заенцева НатальяЖ12</v>
      </c>
      <c r="B47" s="4">
        <v>20</v>
      </c>
      <c r="C47" s="4" t="s">
        <v>73</v>
      </c>
      <c r="D47" s="4" t="s">
        <v>44</v>
      </c>
      <c r="E47" s="4">
        <v>2011</v>
      </c>
      <c r="F47" s="5">
        <v>1.1249999999999998E-2</v>
      </c>
      <c r="G47" s="4">
        <v>20</v>
      </c>
      <c r="H47" s="4">
        <v>118.7</v>
      </c>
      <c r="I47" s="16" t="s">
        <v>964</v>
      </c>
      <c r="J47" t="str">
        <f>IF(ISERROR(VLOOKUP($C47,Сумма!$B$3:$C$855,2,FALSE)),0,IF(VLOOKUP($C47,Сумма!$B$3:$N$855,13,FALSE)=I47,VLOOKUP($C47,Сумма!$B$3:$C$855,2,FALSE),0))</f>
        <v>СШОР 18 Берёзовая р</v>
      </c>
    </row>
    <row r="48" spans="1:10" x14ac:dyDescent="0.35">
      <c r="A48" t="str">
        <f t="shared" si="0"/>
        <v>Карташева АннаЖ12</v>
      </c>
      <c r="B48" s="4">
        <v>21</v>
      </c>
      <c r="C48" s="4" t="s">
        <v>74</v>
      </c>
      <c r="D48" s="4" t="s">
        <v>33</v>
      </c>
      <c r="E48" s="4">
        <v>2011</v>
      </c>
      <c r="F48" s="5">
        <v>1.1319444444444444E-2</v>
      </c>
      <c r="G48" s="4">
        <v>21</v>
      </c>
      <c r="H48" s="4">
        <v>117.6</v>
      </c>
      <c r="I48" s="16" t="s">
        <v>964</v>
      </c>
      <c r="J48" t="str">
        <f>IF(ISERROR(VLOOKUP($C48,Сумма!$B$3:$C$855,2,FALSE)),0,IF(VLOOKUP($C48,Сумма!$B$3:$N$855,13,FALSE)=I48,VLOOKUP($C48,Сумма!$B$3:$C$855,2,FALSE),0))</f>
        <v>СШОР 18 ОРИОН</v>
      </c>
    </row>
    <row r="49" spans="1:10" x14ac:dyDescent="0.35">
      <c r="A49" t="str">
        <f t="shared" si="0"/>
        <v>Деревенских ВасилисаЖ12</v>
      </c>
      <c r="B49" s="4">
        <v>22</v>
      </c>
      <c r="C49" s="4" t="s">
        <v>75</v>
      </c>
      <c r="D49" s="4" t="s">
        <v>58</v>
      </c>
      <c r="E49" s="4">
        <v>2011</v>
      </c>
      <c r="F49" s="5">
        <v>1.1562499999999998E-2</v>
      </c>
      <c r="G49" s="4">
        <v>22</v>
      </c>
      <c r="H49" s="4">
        <v>113.7</v>
      </c>
      <c r="I49" s="16" t="s">
        <v>964</v>
      </c>
      <c r="J49" t="str">
        <f>IF(ISERROR(VLOOKUP($C49,Сумма!$B$3:$C$855,2,FALSE)),0,IF(VLOOKUP($C49,Сумма!$B$3:$N$855,13,FALSE)=I49,VLOOKUP($C49,Сумма!$B$3:$C$855,2,FALSE),0))</f>
        <v>СШОР 18 Дон спорт</v>
      </c>
    </row>
    <row r="50" spans="1:10" x14ac:dyDescent="0.35">
      <c r="A50" t="str">
        <f t="shared" si="0"/>
        <v>Мирошникова КристинаЖ12</v>
      </c>
      <c r="B50" s="4">
        <v>23</v>
      </c>
      <c r="C50" s="4" t="s">
        <v>76</v>
      </c>
      <c r="D50" s="4" t="s">
        <v>58</v>
      </c>
      <c r="E50" s="4">
        <v>2011</v>
      </c>
      <c r="F50" s="5">
        <v>1.1967592592592592E-2</v>
      </c>
      <c r="G50" s="4">
        <v>23</v>
      </c>
      <c r="H50" s="4">
        <v>107.1</v>
      </c>
      <c r="I50" s="16" t="s">
        <v>964</v>
      </c>
      <c r="J50" t="str">
        <f>IF(ISERROR(VLOOKUP($C50,Сумма!$B$3:$C$855,2,FALSE)),0,IF(VLOOKUP($C50,Сумма!$B$3:$N$855,13,FALSE)=I50,VLOOKUP($C50,Сумма!$B$3:$C$855,2,FALSE),0))</f>
        <v>СШОР 18 Дон спорт</v>
      </c>
    </row>
    <row r="51" spans="1:10" x14ac:dyDescent="0.35">
      <c r="A51" t="str">
        <f t="shared" si="0"/>
        <v>Логвиненко АринаЖ12</v>
      </c>
      <c r="B51" s="4">
        <v>24</v>
      </c>
      <c r="C51" s="4" t="s">
        <v>77</v>
      </c>
      <c r="D51" s="4" t="s">
        <v>33</v>
      </c>
      <c r="E51" s="4">
        <v>2011</v>
      </c>
      <c r="F51" s="5">
        <v>1.207175925925926E-2</v>
      </c>
      <c r="G51" s="4">
        <v>24</v>
      </c>
      <c r="H51" s="4">
        <v>105.5</v>
      </c>
      <c r="I51" s="16" t="s">
        <v>964</v>
      </c>
      <c r="J51" t="str">
        <f>IF(ISERROR(VLOOKUP($C51,Сумма!$B$3:$C$855,2,FALSE)),0,IF(VLOOKUP($C51,Сумма!$B$3:$N$855,13,FALSE)=I51,VLOOKUP($C51,Сумма!$B$3:$C$855,2,FALSE),0))</f>
        <v>СШОР 18 ОРИОН</v>
      </c>
    </row>
    <row r="52" spans="1:10" x14ac:dyDescent="0.35">
      <c r="A52" t="str">
        <f t="shared" si="0"/>
        <v>Пальчикова ДарьяЖ12</v>
      </c>
      <c r="B52" s="4">
        <v>25</v>
      </c>
      <c r="C52" s="4" t="s">
        <v>78</v>
      </c>
      <c r="D52" s="4" t="s">
        <v>58</v>
      </c>
      <c r="E52" s="4">
        <v>2011</v>
      </c>
      <c r="F52" s="5">
        <v>1.2256944444444444E-2</v>
      </c>
      <c r="G52" s="4">
        <v>25</v>
      </c>
      <c r="H52" s="4">
        <v>102.5</v>
      </c>
      <c r="I52" s="16" t="s">
        <v>964</v>
      </c>
      <c r="J52" t="str">
        <f>IF(ISERROR(VLOOKUP($C52,Сумма!$B$3:$C$855,2,FALSE)),0,IF(VLOOKUP($C52,Сумма!$B$3:$N$855,13,FALSE)=I52,VLOOKUP($C52,Сумма!$B$3:$C$855,2,FALSE),0))</f>
        <v>СШОР 18 Дон спорт</v>
      </c>
    </row>
    <row r="53" spans="1:10" x14ac:dyDescent="0.35">
      <c r="A53" t="str">
        <f t="shared" si="0"/>
        <v>Айрапетян НареЖ12</v>
      </c>
      <c r="B53" s="4">
        <v>26</v>
      </c>
      <c r="C53" s="4" t="s">
        <v>79</v>
      </c>
      <c r="D53" s="4" t="s">
        <v>58</v>
      </c>
      <c r="E53" s="4">
        <v>2010</v>
      </c>
      <c r="F53" s="5">
        <v>1.3229166666666667E-2</v>
      </c>
      <c r="G53" s="4">
        <v>26</v>
      </c>
      <c r="H53" s="4">
        <v>86.8</v>
      </c>
      <c r="I53" s="16" t="s">
        <v>964</v>
      </c>
      <c r="J53" t="str">
        <f>IF(ISERROR(VLOOKUP($C53,Сумма!$B$3:$C$855,2,FALSE)),0,IF(VLOOKUP($C53,Сумма!$B$3:$N$855,13,FALSE)=I53,VLOOKUP($C53,Сумма!$B$3:$C$855,2,FALSE),0))</f>
        <v>СШОР 18 Дон спорт</v>
      </c>
    </row>
    <row r="54" spans="1:10" x14ac:dyDescent="0.35">
      <c r="A54" t="str">
        <f t="shared" si="0"/>
        <v>Харченко ПолинаЖ12</v>
      </c>
      <c r="B54" s="4">
        <v>27</v>
      </c>
      <c r="C54" s="4" t="s">
        <v>80</v>
      </c>
      <c r="D54" s="4" t="s">
        <v>58</v>
      </c>
      <c r="E54" s="4">
        <v>2011</v>
      </c>
      <c r="F54" s="5">
        <v>1.4039351851851851E-2</v>
      </c>
      <c r="G54" s="4">
        <v>27</v>
      </c>
      <c r="H54" s="4">
        <v>73.7</v>
      </c>
      <c r="I54" s="16" t="s">
        <v>964</v>
      </c>
      <c r="J54" t="str">
        <f>IF(ISERROR(VLOOKUP($C54,Сумма!$B$3:$C$855,2,FALSE)),0,IF(VLOOKUP($C54,Сумма!$B$3:$N$855,13,FALSE)=I54,VLOOKUP($C54,Сумма!$B$3:$C$855,2,FALSE),0))</f>
        <v>СШОР 18 Дон спорт</v>
      </c>
    </row>
    <row r="55" spans="1:10" x14ac:dyDescent="0.35">
      <c r="A55" t="str">
        <f t="shared" si="0"/>
        <v>Королёва СофияЖ12</v>
      </c>
      <c r="B55" s="4">
        <v>28</v>
      </c>
      <c r="C55" s="4" t="s">
        <v>81</v>
      </c>
      <c r="D55" s="4" t="s">
        <v>44</v>
      </c>
      <c r="E55" s="4">
        <v>2010</v>
      </c>
      <c r="F55" s="5">
        <v>1.5810185185185184E-2</v>
      </c>
      <c r="G55" s="4">
        <v>28</v>
      </c>
      <c r="H55" s="4">
        <v>45.2</v>
      </c>
      <c r="I55" s="16" t="s">
        <v>964</v>
      </c>
      <c r="J55" t="str">
        <f>IF(ISERROR(VLOOKUP($C55,Сумма!$B$3:$C$855,2,FALSE)),0,IF(VLOOKUP($C55,Сумма!$B$3:$N$855,13,FALSE)=I55,VLOOKUP($C55,Сумма!$B$3:$C$855,2,FALSE),0))</f>
        <v>СШОР 18 Берёзовая р</v>
      </c>
    </row>
    <row r="56" spans="1:10" x14ac:dyDescent="0.35">
      <c r="A56" t="str">
        <f t="shared" si="0"/>
        <v>Гусева ЮлияЖ12</v>
      </c>
      <c r="B56" s="4">
        <v>29</v>
      </c>
      <c r="C56" s="4" t="s">
        <v>82</v>
      </c>
      <c r="D56" s="4" t="s">
        <v>83</v>
      </c>
      <c r="E56" s="4">
        <v>2011</v>
      </c>
      <c r="F56" s="5">
        <v>1.681712962962963E-2</v>
      </c>
      <c r="G56" s="4">
        <v>29</v>
      </c>
      <c r="H56" s="4">
        <v>29</v>
      </c>
      <c r="I56" s="16" t="s">
        <v>964</v>
      </c>
      <c r="J56" t="str">
        <f>IF(ISERROR(VLOOKUP($C56,Сумма!$B$3:$C$855,2,FALSE)),0,IF(VLOOKUP($C56,Сумма!$B$3:$N$855,13,FALSE)=I56,VLOOKUP($C56,Сумма!$B$3:$C$855,2,FALSE),0))</f>
        <v>СШОР 18 ГавриловSki</v>
      </c>
    </row>
    <row r="57" spans="1:10" x14ac:dyDescent="0.35">
      <c r="A57" t="str">
        <f t="shared" si="0"/>
        <v>Чернышова СофияЖ12</v>
      </c>
      <c r="B57" s="4">
        <v>30</v>
      </c>
      <c r="C57" s="4" t="s">
        <v>657</v>
      </c>
      <c r="D57" s="4" t="s">
        <v>37</v>
      </c>
      <c r="E57" s="4">
        <v>2010</v>
      </c>
      <c r="F57" s="5">
        <v>1.8784722222222223E-2</v>
      </c>
      <c r="G57" s="4">
        <v>30</v>
      </c>
      <c r="H57" s="4">
        <v>1</v>
      </c>
      <c r="I57" s="16" t="s">
        <v>964</v>
      </c>
      <c r="J57" t="str">
        <f>IF(ISERROR(VLOOKUP($C57,Сумма!$B$3:$C$855,2,FALSE)),0,IF(VLOOKUP($C57,Сумма!$B$3:$N$855,13,FALSE)=I57,VLOOKUP($C57,Сумма!$B$3:$C$855,2,FALSE),0))</f>
        <v>СШОР 18 Макейчик</v>
      </c>
    </row>
    <row r="58" spans="1:10" x14ac:dyDescent="0.35">
      <c r="A58" t="str">
        <f t="shared" si="0"/>
        <v>Шматова ЕлизаветаЖ12</v>
      </c>
      <c r="B58" s="4">
        <v>31</v>
      </c>
      <c r="C58" s="4" t="s">
        <v>84</v>
      </c>
      <c r="D58" s="4" t="s">
        <v>61</v>
      </c>
      <c r="E58" s="4">
        <v>2011</v>
      </c>
      <c r="F58" s="5">
        <v>2.7939814814814817E-2</v>
      </c>
      <c r="G58" s="4">
        <v>31</v>
      </c>
      <c r="H58" s="4">
        <v>1</v>
      </c>
      <c r="I58" s="16" t="s">
        <v>964</v>
      </c>
      <c r="J58" t="str">
        <f>IF(ISERROR(VLOOKUP($C58,Сумма!$B$3:$C$855,2,FALSE)),0,IF(VLOOKUP($C58,Сумма!$B$3:$N$855,13,FALSE)=I58,VLOOKUP($C58,Сумма!$B$3:$C$855,2,FALSE),0))</f>
        <v>СШОР 18 Азимут</v>
      </c>
    </row>
    <row r="59" spans="1:10" x14ac:dyDescent="0.35">
      <c r="A59" t="str">
        <f t="shared" si="0"/>
        <v>Дубовая ЮлияЖ12</v>
      </c>
      <c r="B59" s="4">
        <v>32</v>
      </c>
      <c r="C59" s="4" t="s">
        <v>85</v>
      </c>
      <c r="D59" s="4" t="s">
        <v>83</v>
      </c>
      <c r="E59" s="4">
        <v>2011</v>
      </c>
      <c r="F59" s="5">
        <v>3.3645833333333333E-2</v>
      </c>
      <c r="G59" s="4">
        <v>32</v>
      </c>
      <c r="H59" s="4">
        <v>1</v>
      </c>
      <c r="I59" s="16" t="s">
        <v>964</v>
      </c>
      <c r="J59" t="str">
        <f>IF(ISERROR(VLOOKUP($C59,Сумма!$B$3:$C$855,2,FALSE)),0,IF(VLOOKUP($C59,Сумма!$B$3:$N$855,13,FALSE)=I59,VLOOKUP($C59,Сумма!$B$3:$C$855,2,FALSE),0))</f>
        <v>СШОР 18 ГавриловSki</v>
      </c>
    </row>
    <row r="60" spans="1:10" x14ac:dyDescent="0.35">
      <c r="A60" t="str">
        <f t="shared" si="0"/>
        <v>Мусияченко ВалерияЖ12</v>
      </c>
      <c r="B60" s="4">
        <v>33</v>
      </c>
      <c r="C60" s="4" t="s">
        <v>86</v>
      </c>
      <c r="D60" s="4" t="s">
        <v>58</v>
      </c>
      <c r="E60" s="4">
        <v>2011</v>
      </c>
      <c r="F60" s="4"/>
      <c r="G60" s="4"/>
      <c r="H60" s="4">
        <v>0.01</v>
      </c>
      <c r="I60" s="16" t="s">
        <v>964</v>
      </c>
      <c r="J60" t="str">
        <f>IF(ISERROR(VLOOKUP($C60,Сумма!$B$3:$C$855,2,FALSE)),0,IF(VLOOKUP($C60,Сумма!$B$3:$N$855,13,FALSE)=I60,VLOOKUP($C60,Сумма!$B$3:$C$855,2,FALSE),0))</f>
        <v>СШОР 18 Дон спорт</v>
      </c>
    </row>
    <row r="61" spans="1:10" x14ac:dyDescent="0.35">
      <c r="A61" t="str">
        <f t="shared" si="0"/>
        <v>Клочкова ЕлизаветаЖ12</v>
      </c>
      <c r="B61" s="4">
        <v>34</v>
      </c>
      <c r="C61" s="4" t="s">
        <v>87</v>
      </c>
      <c r="D61" s="4" t="s">
        <v>39</v>
      </c>
      <c r="E61" s="4">
        <v>2011</v>
      </c>
      <c r="F61" s="4"/>
      <c r="G61" s="4"/>
      <c r="H61" s="4">
        <v>0.01</v>
      </c>
      <c r="I61" s="16" t="s">
        <v>964</v>
      </c>
      <c r="J61" t="str">
        <f>IF(ISERROR(VLOOKUP($C61,Сумма!$B$3:$C$855,2,FALSE)),0,IF(VLOOKUP($C61,Сумма!$B$3:$N$855,13,FALSE)=I61,VLOOKUP($C61,Сумма!$B$3:$C$855,2,FALSE),0))</f>
        <v>СШОР 18 Sirius Пи</v>
      </c>
    </row>
    <row r="62" spans="1:10" x14ac:dyDescent="0.35">
      <c r="A62" t="str">
        <f t="shared" si="0"/>
        <v>Минакова АринаЖ12</v>
      </c>
      <c r="B62" s="4">
        <v>35</v>
      </c>
      <c r="C62" s="4" t="s">
        <v>88</v>
      </c>
      <c r="D62" s="4" t="s">
        <v>37</v>
      </c>
      <c r="E62" s="4">
        <v>2010</v>
      </c>
      <c r="F62" s="4"/>
      <c r="G62" s="4"/>
      <c r="H62" s="4">
        <v>0.01</v>
      </c>
      <c r="I62" s="16" t="s">
        <v>964</v>
      </c>
      <c r="J62" t="str">
        <f>IF(ISERROR(VLOOKUP($C62,Сумма!$B$3:$C$855,2,FALSE)),0,IF(VLOOKUP($C62,Сумма!$B$3:$N$855,13,FALSE)=I62,VLOOKUP($C62,Сумма!$B$3:$C$855,2,FALSE),0))</f>
        <v>СШОР 18 Макейчик</v>
      </c>
    </row>
    <row r="63" spans="1:10" x14ac:dyDescent="0.35">
      <c r="A63" t="str">
        <f t="shared" si="0"/>
        <v>Токарева КсенияЖ12</v>
      </c>
      <c r="B63" s="4">
        <v>36</v>
      </c>
      <c r="C63" s="4" t="s">
        <v>89</v>
      </c>
      <c r="D63" s="4" t="s">
        <v>58</v>
      </c>
      <c r="E63" s="4">
        <v>2011</v>
      </c>
      <c r="F63" s="4"/>
      <c r="G63" s="4"/>
      <c r="H63" s="4">
        <v>0.01</v>
      </c>
      <c r="I63" s="16" t="s">
        <v>964</v>
      </c>
      <c r="J63" t="str">
        <f>IF(ISERROR(VLOOKUP($C63,Сумма!$B$3:$C$855,2,FALSE)),0,IF(VLOOKUP($C63,Сумма!$B$3:$N$855,13,FALSE)=I63,VLOOKUP($C63,Сумма!$B$3:$C$855,2,FALSE),0))</f>
        <v>СШОР 18 Дон спорт</v>
      </c>
    </row>
    <row r="64" spans="1:10" x14ac:dyDescent="0.35">
      <c r="A64" t="str">
        <f t="shared" si="0"/>
        <v>Голева ДарьяЖ12</v>
      </c>
      <c r="B64" s="4">
        <v>37</v>
      </c>
      <c r="C64" s="4" t="s">
        <v>90</v>
      </c>
      <c r="D64" s="4" t="s">
        <v>44</v>
      </c>
      <c r="E64" s="4">
        <v>2011</v>
      </c>
      <c r="F64" s="4"/>
      <c r="G64" s="4"/>
      <c r="H64" s="4">
        <v>0.01</v>
      </c>
      <c r="I64" s="16" t="s">
        <v>964</v>
      </c>
      <c r="J64" t="str">
        <f>IF(ISERROR(VLOOKUP($C64,Сумма!$B$3:$C$855,2,FALSE)),0,IF(VLOOKUP($C64,Сумма!$B$3:$N$855,13,FALSE)=I64,VLOOKUP($C64,Сумма!$B$3:$C$855,2,FALSE),0))</f>
        <v>СШОР 18 Берёзовая р</v>
      </c>
    </row>
    <row r="65" spans="1:10" x14ac:dyDescent="0.35">
      <c r="A65" t="str">
        <f t="shared" si="0"/>
        <v>Чупеева АнастасияЖ12</v>
      </c>
      <c r="B65" s="4">
        <v>38</v>
      </c>
      <c r="C65" s="4" t="s">
        <v>91</v>
      </c>
      <c r="D65" s="4" t="s">
        <v>58</v>
      </c>
      <c r="E65" s="4">
        <v>2011</v>
      </c>
      <c r="F65" s="4"/>
      <c r="G65" s="4"/>
      <c r="H65" s="4">
        <v>0.01</v>
      </c>
      <c r="I65" s="16" t="s">
        <v>964</v>
      </c>
      <c r="J65" t="str">
        <f>IF(ISERROR(VLOOKUP($C65,Сумма!$B$3:$C$855,2,FALSE)),0,IF(VLOOKUP($C65,Сумма!$B$3:$N$855,13,FALSE)=I65,VLOOKUP($C65,Сумма!$B$3:$C$855,2,FALSE),0))</f>
        <v>СШОР 18 Дон спорт</v>
      </c>
    </row>
    <row r="66" spans="1:10" ht="15.5" x14ac:dyDescent="0.35">
      <c r="A66" t="str">
        <f t="shared" si="0"/>
        <v/>
      </c>
      <c r="B66" s="40" t="s">
        <v>8</v>
      </c>
      <c r="C66" s="40"/>
      <c r="D66" s="40"/>
      <c r="E66" s="40"/>
      <c r="F66" s="40"/>
      <c r="G66" s="40"/>
      <c r="H66" s="40"/>
      <c r="I66" s="17"/>
      <c r="J66">
        <f>IF(ISERROR(VLOOKUP($C66,Сумма!$B$3:$C$855,2,FALSE)),0,IF(VLOOKUP($C66,Сумма!$B$3:$N$855,13,FALSE)=I66,VLOOKUP($C66,Сумма!$B$3:$C$855,2,FALSE),0))</f>
        <v>0</v>
      </c>
    </row>
    <row r="67" spans="1:10" ht="15.5" x14ac:dyDescent="0.35">
      <c r="A67" t="str">
        <f t="shared" si="0"/>
        <v/>
      </c>
      <c r="B67" s="40"/>
      <c r="C67" s="40"/>
      <c r="D67" s="40"/>
      <c r="E67" s="40"/>
      <c r="F67" s="40"/>
      <c r="G67" s="40"/>
      <c r="H67" s="40"/>
      <c r="I67" s="17"/>
      <c r="J67">
        <f>IF(ISERROR(VLOOKUP($C67,Сумма!$B$3:$C$855,2,FALSE)),0,IF(VLOOKUP($C67,Сумма!$B$3:$N$855,13,FALSE)=I67,VLOOKUP($C67,Сумма!$B$3:$C$855,2,FALSE),0))</f>
        <v>0</v>
      </c>
    </row>
    <row r="68" spans="1:10" ht="28" x14ac:dyDescent="0.35">
      <c r="A68" t="str">
        <f t="shared" si="0"/>
        <v>Фамилия, имя</v>
      </c>
      <c r="B68" s="3" t="s">
        <v>20</v>
      </c>
      <c r="C68" s="4" t="s">
        <v>31</v>
      </c>
      <c r="D68" s="4" t="s">
        <v>21</v>
      </c>
      <c r="E68" s="4" t="s">
        <v>22</v>
      </c>
      <c r="F68" s="4" t="s">
        <v>23</v>
      </c>
      <c r="G68" s="4" t="s">
        <v>24</v>
      </c>
      <c r="H68" s="4" t="s">
        <v>25</v>
      </c>
      <c r="I68" s="16"/>
      <c r="J68">
        <f>IF(ISERROR(VLOOKUP($C68,Сумма!$B$3:$C$855,2,FALSE)),0,IF(VLOOKUP($C68,Сумма!$B$3:$N$855,13,FALSE)=I68,VLOOKUP($C68,Сумма!$B$3:$C$855,2,FALSE),0))</f>
        <v>0</v>
      </c>
    </row>
    <row r="69" spans="1:10" x14ac:dyDescent="0.35">
      <c r="A69" t="str">
        <f t="shared" si="0"/>
        <v>Максимова ВикторияЖ14</v>
      </c>
      <c r="B69" s="4">
        <v>1</v>
      </c>
      <c r="C69" s="4" t="s">
        <v>92</v>
      </c>
      <c r="D69" s="4" t="s">
        <v>35</v>
      </c>
      <c r="E69" s="4">
        <v>2008</v>
      </c>
      <c r="F69" s="5">
        <v>6.5740740740740733E-3</v>
      </c>
      <c r="G69" s="4">
        <v>1</v>
      </c>
      <c r="H69" s="4">
        <v>200</v>
      </c>
      <c r="I69" s="16" t="s">
        <v>965</v>
      </c>
      <c r="J69" t="str">
        <f>IF(ISERROR(VLOOKUP($C69,Сумма!$B$3:$C$855,2,FALSE)),0,IF(VLOOKUP($C69,Сумма!$B$3:$N$855,13,FALSE)=I69,VLOOKUP($C69,Сумма!$B$3:$C$855,2,FALSE),0))</f>
        <v>СШОР 18 АТЛЕТ</v>
      </c>
    </row>
    <row r="70" spans="1:10" x14ac:dyDescent="0.35">
      <c r="A70" t="str">
        <f t="shared" si="0"/>
        <v>Кузовкина ДарьяЖ14</v>
      </c>
      <c r="B70" s="4">
        <v>2</v>
      </c>
      <c r="C70" s="4" t="s">
        <v>93</v>
      </c>
      <c r="D70" s="4" t="s">
        <v>94</v>
      </c>
      <c r="E70" s="4">
        <v>2009</v>
      </c>
      <c r="F70" s="5">
        <v>6.7939814814814816E-3</v>
      </c>
      <c r="G70" s="4">
        <v>2</v>
      </c>
      <c r="H70" s="4">
        <v>196.7</v>
      </c>
      <c r="I70" s="16" t="s">
        <v>965</v>
      </c>
      <c r="J70" t="str">
        <f>IF(ISERROR(VLOOKUP($C70,Сумма!$B$3:$C$855,2,FALSE)),0,IF(VLOOKUP($C70,Сумма!$B$3:$N$855,13,FALSE)=I70,VLOOKUP($C70,Сумма!$B$3:$C$855,2,FALSE),0))</f>
        <v>СШОР 18 Вильденберг</v>
      </c>
    </row>
    <row r="71" spans="1:10" x14ac:dyDescent="0.35">
      <c r="A71" t="str">
        <f t="shared" si="0"/>
        <v>Понамаренко АннаЖ14</v>
      </c>
      <c r="B71" s="4">
        <v>3</v>
      </c>
      <c r="C71" s="4" t="s">
        <v>95</v>
      </c>
      <c r="D71" s="4" t="s">
        <v>46</v>
      </c>
      <c r="E71" s="4">
        <v>2008</v>
      </c>
      <c r="F71" s="5">
        <v>7.4884259259259262E-3</v>
      </c>
      <c r="G71" s="4">
        <v>3</v>
      </c>
      <c r="H71" s="4">
        <v>186.1</v>
      </c>
      <c r="I71" s="16" t="s">
        <v>965</v>
      </c>
      <c r="J71" t="str">
        <f>IF(ISERROR(VLOOKUP($C71,Сумма!$B$3:$C$855,2,FALSE)),0,IF(VLOOKUP($C71,Сумма!$B$3:$N$855,13,FALSE)=I71,VLOOKUP($C71,Сумма!$B$3:$C$855,2,FALSE),0))</f>
        <v>СШОР 18 Смородино</v>
      </c>
    </row>
    <row r="72" spans="1:10" x14ac:dyDescent="0.35">
      <c r="A72" t="str">
        <f t="shared" si="0"/>
        <v>Бирюк МарияЖ14</v>
      </c>
      <c r="B72" s="4">
        <v>4</v>
      </c>
      <c r="C72" s="4" t="s">
        <v>96</v>
      </c>
      <c r="D72" s="4" t="s">
        <v>39</v>
      </c>
      <c r="E72" s="4">
        <v>2008</v>
      </c>
      <c r="F72" s="5">
        <v>7.5578703703703702E-3</v>
      </c>
      <c r="G72" s="4">
        <v>4</v>
      </c>
      <c r="H72" s="4">
        <v>185.1</v>
      </c>
      <c r="I72" s="16" t="s">
        <v>965</v>
      </c>
      <c r="J72" t="str">
        <f>IF(ISERROR(VLOOKUP($C72,Сумма!$B$3:$C$855,2,FALSE)),0,IF(VLOOKUP($C72,Сумма!$B$3:$N$855,13,FALSE)=I72,VLOOKUP($C72,Сумма!$B$3:$C$855,2,FALSE),0))</f>
        <v>СШОР 18 Sirius Пи</v>
      </c>
    </row>
    <row r="73" spans="1:10" x14ac:dyDescent="0.35">
      <c r="A73" t="str">
        <f t="shared" si="0"/>
        <v>Корчагина АлёнаЖ14</v>
      </c>
      <c r="B73" s="4">
        <v>5</v>
      </c>
      <c r="C73" s="4" t="s">
        <v>97</v>
      </c>
      <c r="D73" s="4" t="s">
        <v>98</v>
      </c>
      <c r="E73" s="4">
        <v>2009</v>
      </c>
      <c r="F73" s="5">
        <v>7.6620370370370366E-3</v>
      </c>
      <c r="G73" s="4">
        <v>5</v>
      </c>
      <c r="H73" s="4">
        <v>183.5</v>
      </c>
      <c r="I73" s="16" t="s">
        <v>965</v>
      </c>
      <c r="J73" t="str">
        <f>IF(ISERROR(VLOOKUP($C73,Сумма!$B$3:$C$855,2,FALSE)),0,IF(VLOOKUP($C73,Сумма!$B$3:$N$855,13,FALSE)=I73,VLOOKUP($C73,Сумма!$B$3:$C$855,2,FALSE),0))</f>
        <v>СШОР 18 Торнадо</v>
      </c>
    </row>
    <row r="74" spans="1:10" x14ac:dyDescent="0.35">
      <c r="A74" t="str">
        <f t="shared" si="0"/>
        <v>Божко АлинаЖ14</v>
      </c>
      <c r="B74" s="4">
        <v>6</v>
      </c>
      <c r="C74" s="4" t="s">
        <v>99</v>
      </c>
      <c r="D74" s="4" t="s">
        <v>35</v>
      </c>
      <c r="E74" s="4">
        <v>2009</v>
      </c>
      <c r="F74" s="5">
        <v>7.69675925925926E-3</v>
      </c>
      <c r="G74" s="4">
        <v>6</v>
      </c>
      <c r="H74" s="4">
        <v>183</v>
      </c>
      <c r="I74" s="16" t="s">
        <v>965</v>
      </c>
      <c r="J74" t="str">
        <f>IF(ISERROR(VLOOKUP($C74,Сумма!$B$3:$C$855,2,FALSE)),0,IF(VLOOKUP($C74,Сумма!$B$3:$N$855,13,FALSE)=I74,VLOOKUP($C74,Сумма!$B$3:$C$855,2,FALSE),0))</f>
        <v>СШОР 18 АТЛЕТ</v>
      </c>
    </row>
    <row r="75" spans="1:10" x14ac:dyDescent="0.35">
      <c r="A75" t="str">
        <f t="shared" si="0"/>
        <v>Громашева ДарьяЖ14</v>
      </c>
      <c r="B75" s="4">
        <v>7</v>
      </c>
      <c r="C75" s="4" t="s">
        <v>100</v>
      </c>
      <c r="D75" s="4" t="s">
        <v>48</v>
      </c>
      <c r="E75" s="4">
        <v>2009</v>
      </c>
      <c r="F75" s="5">
        <v>7.9861111111111122E-3</v>
      </c>
      <c r="G75" s="4">
        <v>7</v>
      </c>
      <c r="H75" s="4">
        <v>178.6</v>
      </c>
      <c r="I75" s="16" t="s">
        <v>965</v>
      </c>
      <c r="J75" t="str">
        <f>IF(ISERROR(VLOOKUP($C75,Сумма!$B$3:$C$855,2,FALSE)),0,IF(VLOOKUP($C75,Сумма!$B$3:$N$855,13,FALSE)=I75,VLOOKUP($C75,Сумма!$B$3:$C$855,2,FALSE),0))</f>
        <v>СШОР 18 Юго-Запад</v>
      </c>
    </row>
    <row r="76" spans="1:10" x14ac:dyDescent="0.35">
      <c r="A76" t="str">
        <f t="shared" si="0"/>
        <v>Ряскина ВикторияЖ14</v>
      </c>
      <c r="B76" s="4">
        <v>8</v>
      </c>
      <c r="C76" s="4" t="s">
        <v>101</v>
      </c>
      <c r="D76" s="4" t="s">
        <v>42</v>
      </c>
      <c r="E76" s="4">
        <v>2009</v>
      </c>
      <c r="F76" s="5">
        <v>8.0092592592592594E-3</v>
      </c>
      <c r="G76" s="4">
        <v>8</v>
      </c>
      <c r="H76" s="4">
        <v>178.2</v>
      </c>
      <c r="I76" s="16" t="s">
        <v>965</v>
      </c>
      <c r="J76" t="str">
        <f>IF(ISERROR(VLOOKUP($C76,Сумма!$B$3:$C$855,2,FALSE)),0,IF(VLOOKUP($C76,Сумма!$B$3:$N$855,13,FALSE)=I76,VLOOKUP($C76,Сумма!$B$3:$C$855,2,FALSE),0))</f>
        <v>СШОР 18 Авдеев</v>
      </c>
    </row>
    <row r="77" spans="1:10" x14ac:dyDescent="0.35">
      <c r="A77" t="str">
        <f t="shared" si="0"/>
        <v>Лелякова СоняЖ14</v>
      </c>
      <c r="B77" s="4">
        <v>9</v>
      </c>
      <c r="C77" s="4" t="s">
        <v>102</v>
      </c>
      <c r="D77" s="4" t="s">
        <v>42</v>
      </c>
      <c r="E77" s="4">
        <v>2009</v>
      </c>
      <c r="F77" s="5">
        <v>8.0208333333333329E-3</v>
      </c>
      <c r="G77" s="4">
        <v>9</v>
      </c>
      <c r="H77" s="4">
        <v>178</v>
      </c>
      <c r="I77" s="16" t="s">
        <v>965</v>
      </c>
      <c r="J77" t="str">
        <f>IF(ISERROR(VLOOKUP($C77,Сумма!$B$3:$C$855,2,FALSE)),0,IF(VLOOKUP($C77,Сумма!$B$3:$N$855,13,FALSE)=I77,VLOOKUP($C77,Сумма!$B$3:$C$855,2,FALSE),0))</f>
        <v>СШОР 18 Авдеев</v>
      </c>
    </row>
    <row r="78" spans="1:10" x14ac:dyDescent="0.35">
      <c r="A78" t="str">
        <f t="shared" ref="A78:A141" si="1">C78&amp;I78</f>
        <v>Белькова ДарьяЖ14</v>
      </c>
      <c r="B78" s="4">
        <v>10</v>
      </c>
      <c r="C78" s="4" t="s">
        <v>103</v>
      </c>
      <c r="D78" s="4" t="s">
        <v>37</v>
      </c>
      <c r="E78" s="4">
        <v>2008</v>
      </c>
      <c r="F78" s="5">
        <v>8.1481481481481474E-3</v>
      </c>
      <c r="G78" s="4">
        <v>10</v>
      </c>
      <c r="H78" s="4">
        <v>176.1</v>
      </c>
      <c r="I78" s="16" t="s">
        <v>965</v>
      </c>
      <c r="J78" t="str">
        <f>IF(ISERROR(VLOOKUP($C78,Сумма!$B$3:$C$855,2,FALSE)),0,IF(VLOOKUP($C78,Сумма!$B$3:$N$855,13,FALSE)=I78,VLOOKUP($C78,Сумма!$B$3:$C$855,2,FALSE),0))</f>
        <v>СШОР 18 Макейчик</v>
      </c>
    </row>
    <row r="79" spans="1:10" x14ac:dyDescent="0.35">
      <c r="A79" t="str">
        <f t="shared" si="1"/>
        <v>Бейнарович АнгелинаЖ14</v>
      </c>
      <c r="B79" s="4">
        <v>11</v>
      </c>
      <c r="C79" s="4" t="s">
        <v>104</v>
      </c>
      <c r="D79" s="4" t="s">
        <v>39</v>
      </c>
      <c r="E79" s="4">
        <v>2009</v>
      </c>
      <c r="F79" s="5">
        <v>8.3101851851851861E-3</v>
      </c>
      <c r="G79" s="4">
        <v>11</v>
      </c>
      <c r="H79" s="4">
        <v>173.6</v>
      </c>
      <c r="I79" s="16" t="s">
        <v>965</v>
      </c>
      <c r="J79" t="str">
        <f>IF(ISERROR(VLOOKUP($C79,Сумма!$B$3:$C$855,2,FALSE)),0,IF(VLOOKUP($C79,Сумма!$B$3:$N$855,13,FALSE)=I79,VLOOKUP($C79,Сумма!$B$3:$C$855,2,FALSE),0))</f>
        <v>СШОР 18 Sirius Пи</v>
      </c>
    </row>
    <row r="80" spans="1:10" x14ac:dyDescent="0.35">
      <c r="A80" t="str">
        <f t="shared" si="1"/>
        <v>Талтынова ВикторияЖ14</v>
      </c>
      <c r="B80" s="4">
        <v>12</v>
      </c>
      <c r="C80" s="4" t="s">
        <v>105</v>
      </c>
      <c r="D80" s="4" t="s">
        <v>58</v>
      </c>
      <c r="E80" s="4">
        <v>2008</v>
      </c>
      <c r="F80" s="5">
        <v>8.4606481481481494E-3</v>
      </c>
      <c r="G80" s="4">
        <v>12</v>
      </c>
      <c r="H80" s="4">
        <v>171.4</v>
      </c>
      <c r="I80" s="16" t="s">
        <v>965</v>
      </c>
      <c r="J80" t="str">
        <f>IF(ISERROR(VLOOKUP($C80,Сумма!$B$3:$C$855,2,FALSE)),0,IF(VLOOKUP($C80,Сумма!$B$3:$N$855,13,FALSE)=I80,VLOOKUP($C80,Сумма!$B$3:$C$855,2,FALSE),0))</f>
        <v>СШОР 18 Дон спорт</v>
      </c>
    </row>
    <row r="81" spans="1:10" x14ac:dyDescent="0.35">
      <c r="A81" t="str">
        <f t="shared" si="1"/>
        <v>Шишлова АлисаЖ14</v>
      </c>
      <c r="B81" s="4">
        <v>13</v>
      </c>
      <c r="C81" s="4" t="s">
        <v>106</v>
      </c>
      <c r="D81" s="4" t="s">
        <v>42</v>
      </c>
      <c r="E81" s="4">
        <v>2009</v>
      </c>
      <c r="F81" s="5">
        <v>8.9351851851851866E-3</v>
      </c>
      <c r="G81" s="4">
        <v>13</v>
      </c>
      <c r="H81" s="4">
        <v>164.1</v>
      </c>
      <c r="I81" s="16" t="s">
        <v>965</v>
      </c>
      <c r="J81" t="str">
        <f>IF(ISERROR(VLOOKUP($C81,Сумма!$B$3:$C$855,2,FALSE)),0,IF(VLOOKUP($C81,Сумма!$B$3:$N$855,13,FALSE)=I81,VLOOKUP($C81,Сумма!$B$3:$C$855,2,FALSE),0))</f>
        <v>СШОР 18 Авдеев</v>
      </c>
    </row>
    <row r="82" spans="1:10" x14ac:dyDescent="0.35">
      <c r="A82" t="str">
        <f t="shared" si="1"/>
        <v>Корсакова АнастасияЖ14</v>
      </c>
      <c r="B82" s="4">
        <v>14</v>
      </c>
      <c r="C82" s="4" t="s">
        <v>107</v>
      </c>
      <c r="D82" s="4" t="s">
        <v>37</v>
      </c>
      <c r="E82" s="4">
        <v>2009</v>
      </c>
      <c r="F82" s="5">
        <v>9.2361111111111116E-3</v>
      </c>
      <c r="G82" s="4">
        <v>14</v>
      </c>
      <c r="H82" s="4">
        <v>159.6</v>
      </c>
      <c r="I82" s="16" t="s">
        <v>965</v>
      </c>
      <c r="J82" t="str">
        <f>IF(ISERROR(VLOOKUP($C82,Сумма!$B$3:$C$855,2,FALSE)),0,IF(VLOOKUP($C82,Сумма!$B$3:$N$855,13,FALSE)=I82,VLOOKUP($C82,Сумма!$B$3:$C$855,2,FALSE),0))</f>
        <v>СШОР 18 Макейчик</v>
      </c>
    </row>
    <row r="83" spans="1:10" x14ac:dyDescent="0.35">
      <c r="A83" t="str">
        <f t="shared" si="1"/>
        <v>Иванова ПолинаЖ14</v>
      </c>
      <c r="B83" s="4">
        <v>15</v>
      </c>
      <c r="C83" s="4" t="s">
        <v>108</v>
      </c>
      <c r="D83" s="4" t="s">
        <v>94</v>
      </c>
      <c r="E83" s="4">
        <v>2009</v>
      </c>
      <c r="F83" s="5">
        <v>9.5601851851851855E-3</v>
      </c>
      <c r="G83" s="4">
        <v>15</v>
      </c>
      <c r="H83" s="4">
        <v>154.6</v>
      </c>
      <c r="I83" s="16" t="s">
        <v>965</v>
      </c>
      <c r="J83" t="str">
        <f>IF(ISERROR(VLOOKUP($C83,Сумма!$B$3:$C$855,2,FALSE)),0,IF(VLOOKUP($C83,Сумма!$B$3:$N$855,13,FALSE)=I83,VLOOKUP($C83,Сумма!$B$3:$C$855,2,FALSE),0))</f>
        <v>СШОР 18 Вильденберг</v>
      </c>
    </row>
    <row r="84" spans="1:10" x14ac:dyDescent="0.35">
      <c r="A84" t="str">
        <f t="shared" si="1"/>
        <v>Топорова АлисаЖ14</v>
      </c>
      <c r="B84" s="4">
        <v>16</v>
      </c>
      <c r="C84" s="4" t="s">
        <v>109</v>
      </c>
      <c r="D84" s="4" t="s">
        <v>61</v>
      </c>
      <c r="E84" s="4">
        <v>2008</v>
      </c>
      <c r="F84" s="5">
        <v>9.571759259259259E-3</v>
      </c>
      <c r="G84" s="4">
        <v>16</v>
      </c>
      <c r="H84" s="4">
        <v>154.5</v>
      </c>
      <c r="I84" s="16" t="s">
        <v>965</v>
      </c>
      <c r="J84" t="str">
        <f>IF(ISERROR(VLOOKUP($C84,Сумма!$B$3:$C$855,2,FALSE)),0,IF(VLOOKUP($C84,Сумма!$B$3:$N$855,13,FALSE)=I84,VLOOKUP($C84,Сумма!$B$3:$C$855,2,FALSE),0))</f>
        <v>СШОР 18 Азимут</v>
      </c>
    </row>
    <row r="85" spans="1:10" x14ac:dyDescent="0.35">
      <c r="A85" t="str">
        <f t="shared" si="1"/>
        <v>Малай МелисаЖ14</v>
      </c>
      <c r="B85" s="4">
        <v>17</v>
      </c>
      <c r="C85" s="4" t="s">
        <v>110</v>
      </c>
      <c r="D85" s="4" t="s">
        <v>33</v>
      </c>
      <c r="E85" s="4">
        <v>2008</v>
      </c>
      <c r="F85" s="5">
        <v>9.8148148148148144E-3</v>
      </c>
      <c r="G85" s="4">
        <v>17</v>
      </c>
      <c r="H85" s="4">
        <v>150.80000000000001</v>
      </c>
      <c r="I85" s="16" t="s">
        <v>965</v>
      </c>
      <c r="J85" t="str">
        <f>IF(ISERROR(VLOOKUP($C85,Сумма!$B$3:$C$855,2,FALSE)),0,IF(VLOOKUP($C85,Сумма!$B$3:$N$855,13,FALSE)=I85,VLOOKUP($C85,Сумма!$B$3:$C$855,2,FALSE),0))</f>
        <v>СШОР 18 ОРИОН</v>
      </c>
    </row>
    <row r="86" spans="1:10" x14ac:dyDescent="0.35">
      <c r="A86" t="str">
        <f t="shared" si="1"/>
        <v>Баженова МаргаритаЖ14</v>
      </c>
      <c r="B86" s="4">
        <v>18</v>
      </c>
      <c r="C86" s="4" t="s">
        <v>111</v>
      </c>
      <c r="D86" s="4" t="s">
        <v>112</v>
      </c>
      <c r="E86" s="4">
        <v>2009</v>
      </c>
      <c r="F86" s="5">
        <v>9.8263888888888897E-3</v>
      </c>
      <c r="G86" s="4">
        <v>18</v>
      </c>
      <c r="H86" s="4">
        <v>150.6</v>
      </c>
      <c r="I86" s="16" t="s">
        <v>965</v>
      </c>
      <c r="J86" t="str">
        <f>IF(ISERROR(VLOOKUP($C86,Сумма!$B$3:$C$855,2,FALSE)),0,IF(VLOOKUP($C86,Сумма!$B$3:$N$855,13,FALSE)=I86,VLOOKUP($C86,Сумма!$B$3:$C$855,2,FALSE),0))</f>
        <v>СШОР 18 Канищева</v>
      </c>
    </row>
    <row r="87" spans="1:10" x14ac:dyDescent="0.35">
      <c r="A87" t="str">
        <f t="shared" si="1"/>
        <v>Мелихова МарияЖ14</v>
      </c>
      <c r="B87" s="4">
        <v>19</v>
      </c>
      <c r="C87" s="4" t="s">
        <v>113</v>
      </c>
      <c r="D87" s="4" t="s">
        <v>61</v>
      </c>
      <c r="E87" s="4">
        <v>2008</v>
      </c>
      <c r="F87" s="5">
        <v>9.9768518518518531E-3</v>
      </c>
      <c r="G87" s="4">
        <v>19</v>
      </c>
      <c r="H87" s="4">
        <v>148.30000000000001</v>
      </c>
      <c r="I87" s="16" t="s">
        <v>965</v>
      </c>
      <c r="J87" t="str">
        <f>IF(ISERROR(VLOOKUP($C87,Сумма!$B$3:$C$855,2,FALSE)),0,IF(VLOOKUP($C87,Сумма!$B$3:$N$855,13,FALSE)=I87,VLOOKUP($C87,Сумма!$B$3:$C$855,2,FALSE),0))</f>
        <v>СШОР 18 Азимут</v>
      </c>
    </row>
    <row r="88" spans="1:10" x14ac:dyDescent="0.35">
      <c r="A88" t="str">
        <f t="shared" si="1"/>
        <v>Старцева ИринаЖ14</v>
      </c>
      <c r="B88" s="4">
        <v>20</v>
      </c>
      <c r="C88" s="4" t="s">
        <v>114</v>
      </c>
      <c r="D88" s="4" t="s">
        <v>35</v>
      </c>
      <c r="E88" s="4">
        <v>2009</v>
      </c>
      <c r="F88" s="5">
        <v>1.0381944444444444E-2</v>
      </c>
      <c r="G88" s="4">
        <v>20</v>
      </c>
      <c r="H88" s="4">
        <v>142.1</v>
      </c>
      <c r="I88" s="16" t="s">
        <v>965</v>
      </c>
      <c r="J88" t="str">
        <f>IF(ISERROR(VLOOKUP($C88,Сумма!$B$3:$C$855,2,FALSE)),0,IF(VLOOKUP($C88,Сумма!$B$3:$N$855,13,FALSE)=I88,VLOOKUP($C88,Сумма!$B$3:$C$855,2,FALSE),0))</f>
        <v>СШОР 18 АТЛЕТ</v>
      </c>
    </row>
    <row r="89" spans="1:10" x14ac:dyDescent="0.35">
      <c r="A89" t="str">
        <f t="shared" si="1"/>
        <v>Петроченко ВероникаЖ14</v>
      </c>
      <c r="B89" s="4">
        <v>21</v>
      </c>
      <c r="C89" s="4" t="s">
        <v>115</v>
      </c>
      <c r="D89" s="4" t="s">
        <v>33</v>
      </c>
      <c r="E89" s="4">
        <v>2011</v>
      </c>
      <c r="F89" s="5">
        <v>1.1307870370370371E-2</v>
      </c>
      <c r="G89" s="4">
        <v>21</v>
      </c>
      <c r="H89" s="4">
        <v>128</v>
      </c>
      <c r="I89" s="16" t="s">
        <v>965</v>
      </c>
      <c r="J89">
        <f>IF(ISERROR(VLOOKUP($C89,Сумма!$B$3:$C$855,2,FALSE)),0,IF(VLOOKUP($C89,Сумма!$B$3:$N$855,13,FALSE)=I89,VLOOKUP($C89,Сумма!$B$3:$C$855,2,FALSE),0))</f>
        <v>0</v>
      </c>
    </row>
    <row r="90" spans="1:10" x14ac:dyDescent="0.35">
      <c r="A90" t="str">
        <f t="shared" si="1"/>
        <v>Чиркова АннаЖ14</v>
      </c>
      <c r="B90" s="4">
        <v>22</v>
      </c>
      <c r="C90" s="4" t="s">
        <v>116</v>
      </c>
      <c r="D90" s="4" t="s">
        <v>61</v>
      </c>
      <c r="E90" s="4">
        <v>2008</v>
      </c>
      <c r="F90" s="5">
        <v>1.1446759259259261E-2</v>
      </c>
      <c r="G90" s="4">
        <v>22</v>
      </c>
      <c r="H90" s="4">
        <v>125.9</v>
      </c>
      <c r="I90" s="16" t="s">
        <v>965</v>
      </c>
      <c r="J90" t="str">
        <f>IF(ISERROR(VLOOKUP($C90,Сумма!$B$3:$C$855,2,FALSE)),0,IF(VLOOKUP($C90,Сумма!$B$3:$N$855,13,FALSE)=I90,VLOOKUP($C90,Сумма!$B$3:$C$855,2,FALSE),0))</f>
        <v>СШОР 18 Азимут</v>
      </c>
    </row>
    <row r="91" spans="1:10" x14ac:dyDescent="0.35">
      <c r="A91" t="str">
        <f t="shared" si="1"/>
        <v>Дейнека ДарьяЖ14</v>
      </c>
      <c r="B91" s="4">
        <v>23</v>
      </c>
      <c r="C91" s="4" t="s">
        <v>117</v>
      </c>
      <c r="D91" s="4" t="s">
        <v>37</v>
      </c>
      <c r="E91" s="4">
        <v>2009</v>
      </c>
      <c r="F91" s="5">
        <v>1.1574074074074075E-2</v>
      </c>
      <c r="G91" s="4">
        <v>23</v>
      </c>
      <c r="H91" s="4">
        <v>124</v>
      </c>
      <c r="I91" s="16" t="s">
        <v>965</v>
      </c>
      <c r="J91" t="str">
        <f>IF(ISERROR(VLOOKUP($C91,Сумма!$B$3:$C$855,2,FALSE)),0,IF(VLOOKUP($C91,Сумма!$B$3:$N$855,13,FALSE)=I91,VLOOKUP($C91,Сумма!$B$3:$C$855,2,FALSE),0))</f>
        <v>СШОР 18 Макейчик</v>
      </c>
    </row>
    <row r="92" spans="1:10" x14ac:dyDescent="0.35">
      <c r="A92" t="str">
        <f t="shared" si="1"/>
        <v>Комарова ВикторияЖ14</v>
      </c>
      <c r="B92" s="4">
        <v>24</v>
      </c>
      <c r="C92" s="4" t="s">
        <v>118</v>
      </c>
      <c r="D92" s="4" t="s">
        <v>37</v>
      </c>
      <c r="E92" s="4">
        <v>2009</v>
      </c>
      <c r="F92" s="5">
        <v>1.1759259259259259E-2</v>
      </c>
      <c r="G92" s="4">
        <v>24</v>
      </c>
      <c r="H92" s="4">
        <v>121.2</v>
      </c>
      <c r="I92" s="16" t="s">
        <v>965</v>
      </c>
      <c r="J92" t="str">
        <f>IF(ISERROR(VLOOKUP($C92,Сумма!$B$3:$C$855,2,FALSE)),0,IF(VLOOKUP($C92,Сумма!$B$3:$N$855,13,FALSE)=I92,VLOOKUP($C92,Сумма!$B$3:$C$855,2,FALSE),0))</f>
        <v>СШОР 18 Макейчик</v>
      </c>
    </row>
    <row r="93" spans="1:10" x14ac:dyDescent="0.35">
      <c r="A93" t="str">
        <f t="shared" si="1"/>
        <v>Азарина АннаЖ14</v>
      </c>
      <c r="B93" s="4">
        <v>25</v>
      </c>
      <c r="C93" s="4" t="s">
        <v>119</v>
      </c>
      <c r="D93" s="4" t="s">
        <v>83</v>
      </c>
      <c r="E93" s="4">
        <v>2009</v>
      </c>
      <c r="F93" s="5">
        <v>1.4699074074074074E-2</v>
      </c>
      <c r="G93" s="4">
        <v>25</v>
      </c>
      <c r="H93" s="4">
        <v>76.5</v>
      </c>
      <c r="I93" s="16" t="s">
        <v>965</v>
      </c>
      <c r="J93" t="str">
        <f>IF(ISERROR(VLOOKUP($C93,Сумма!$B$3:$C$855,2,FALSE)),0,IF(VLOOKUP($C93,Сумма!$B$3:$N$855,13,FALSE)=I93,VLOOKUP($C93,Сумма!$B$3:$C$855,2,FALSE),0))</f>
        <v>СШОР 18 ГавриловSki</v>
      </c>
    </row>
    <row r="94" spans="1:10" x14ac:dyDescent="0.35">
      <c r="A94" t="str">
        <f t="shared" si="1"/>
        <v>Наумова СофияЖ14</v>
      </c>
      <c r="B94" s="4">
        <v>26</v>
      </c>
      <c r="C94" s="4" t="s">
        <v>120</v>
      </c>
      <c r="D94" s="4" t="s">
        <v>61</v>
      </c>
      <c r="E94" s="4">
        <v>2009</v>
      </c>
      <c r="F94" s="5">
        <v>1.4849537037037036E-2</v>
      </c>
      <c r="G94" s="4">
        <v>26</v>
      </c>
      <c r="H94" s="4">
        <v>74.2</v>
      </c>
      <c r="I94" s="16" t="s">
        <v>965</v>
      </c>
      <c r="J94" t="str">
        <f>IF(ISERROR(VLOOKUP($C94,Сумма!$B$3:$C$855,2,FALSE)),0,IF(VLOOKUP($C94,Сумма!$B$3:$N$855,13,FALSE)=I94,VLOOKUP($C94,Сумма!$B$3:$C$855,2,FALSE),0))</f>
        <v>СШОР 18 Азимут</v>
      </c>
    </row>
    <row r="95" spans="1:10" x14ac:dyDescent="0.35">
      <c r="A95" t="str">
        <f t="shared" si="1"/>
        <v>Бердникова ВероникаЖ14</v>
      </c>
      <c r="B95" s="4">
        <v>27</v>
      </c>
      <c r="C95" s="4" t="s">
        <v>121</v>
      </c>
      <c r="D95" s="4" t="s">
        <v>48</v>
      </c>
      <c r="E95" s="4">
        <v>2009</v>
      </c>
      <c r="F95" s="5">
        <v>1.6064814814814813E-2</v>
      </c>
      <c r="G95" s="4">
        <v>27</v>
      </c>
      <c r="H95" s="4">
        <v>55.7</v>
      </c>
      <c r="I95" s="16" t="s">
        <v>965</v>
      </c>
      <c r="J95" t="str">
        <f>IF(ISERROR(VLOOKUP($C95,Сумма!$B$3:$C$855,2,FALSE)),0,IF(VLOOKUP($C95,Сумма!$B$3:$N$855,13,FALSE)=I95,VLOOKUP($C95,Сумма!$B$3:$C$855,2,FALSE),0))</f>
        <v>СШОР 18 Юго-Запад</v>
      </c>
    </row>
    <row r="96" spans="1:10" x14ac:dyDescent="0.35">
      <c r="A96" t="str">
        <f t="shared" si="1"/>
        <v>Якименко ВикторияЖ14</v>
      </c>
      <c r="B96" s="4">
        <v>28</v>
      </c>
      <c r="C96" s="4" t="s">
        <v>122</v>
      </c>
      <c r="D96" s="4" t="s">
        <v>112</v>
      </c>
      <c r="E96" s="4">
        <v>2009</v>
      </c>
      <c r="F96" s="5">
        <v>1.6192129629629629E-2</v>
      </c>
      <c r="G96" s="4">
        <v>28</v>
      </c>
      <c r="H96" s="4">
        <v>53.7</v>
      </c>
      <c r="I96" s="16" t="s">
        <v>965</v>
      </c>
      <c r="J96" t="str">
        <f>IF(ISERROR(VLOOKUP($C96,Сумма!$B$3:$C$855,2,FALSE)),0,IF(VLOOKUP($C96,Сумма!$B$3:$N$855,13,FALSE)=I96,VLOOKUP($C96,Сумма!$B$3:$C$855,2,FALSE),0))</f>
        <v>СШОР 18 Канищева</v>
      </c>
    </row>
    <row r="97" spans="1:10" x14ac:dyDescent="0.35">
      <c r="A97" t="str">
        <f t="shared" si="1"/>
        <v>Непряхина ПолинаЖ14</v>
      </c>
      <c r="B97" s="4">
        <v>29</v>
      </c>
      <c r="C97" s="4" t="s">
        <v>123</v>
      </c>
      <c r="D97" s="4" t="s">
        <v>112</v>
      </c>
      <c r="E97" s="4">
        <v>2009</v>
      </c>
      <c r="F97" s="5">
        <v>1.8472222222222223E-2</v>
      </c>
      <c r="G97" s="4">
        <v>29</v>
      </c>
      <c r="H97" s="4">
        <v>19.100000000000001</v>
      </c>
      <c r="I97" s="16" t="s">
        <v>965</v>
      </c>
      <c r="J97" t="str">
        <f>IF(ISERROR(VLOOKUP($C97,Сумма!$B$3:$C$855,2,FALSE)),0,IF(VLOOKUP($C97,Сумма!$B$3:$N$855,13,FALSE)=I97,VLOOKUP($C97,Сумма!$B$3:$C$855,2,FALSE),0))</f>
        <v>СШОР 18 Канищева</v>
      </c>
    </row>
    <row r="98" spans="1:10" x14ac:dyDescent="0.35">
      <c r="A98" t="str">
        <f t="shared" si="1"/>
        <v>Языкова ЭллинаЖ14</v>
      </c>
      <c r="B98" s="4">
        <v>30</v>
      </c>
      <c r="C98" s="4" t="s">
        <v>124</v>
      </c>
      <c r="D98" s="4" t="s">
        <v>37</v>
      </c>
      <c r="E98" s="4">
        <v>2009</v>
      </c>
      <c r="F98" s="5">
        <v>2.2222222222222223E-2</v>
      </c>
      <c r="G98" s="4">
        <v>30</v>
      </c>
      <c r="H98" s="4">
        <v>1</v>
      </c>
      <c r="I98" s="16" t="s">
        <v>965</v>
      </c>
      <c r="J98" t="str">
        <f>IF(ISERROR(VLOOKUP($C98,Сумма!$B$3:$C$855,2,FALSE)),0,IF(VLOOKUP($C98,Сумма!$B$3:$N$855,13,FALSE)=I98,VLOOKUP($C98,Сумма!$B$3:$C$855,2,FALSE),0))</f>
        <v>СШОР 18 Макейчик</v>
      </c>
    </row>
    <row r="99" spans="1:10" x14ac:dyDescent="0.35">
      <c r="A99" t="str">
        <f t="shared" si="1"/>
        <v>Савельева АринаЖ14</v>
      </c>
      <c r="B99" s="4">
        <v>31</v>
      </c>
      <c r="C99" s="4" t="s">
        <v>125</v>
      </c>
      <c r="D99" s="4" t="s">
        <v>48</v>
      </c>
      <c r="E99" s="4">
        <v>2008</v>
      </c>
      <c r="F99" s="4"/>
      <c r="G99" s="4"/>
      <c r="H99" s="4">
        <v>0.01</v>
      </c>
      <c r="I99" s="16" t="s">
        <v>965</v>
      </c>
      <c r="J99" t="str">
        <f>IF(ISERROR(VLOOKUP($C99,Сумма!$B$3:$C$855,2,FALSE)),0,IF(VLOOKUP($C99,Сумма!$B$3:$N$855,13,FALSE)=I99,VLOOKUP($C99,Сумма!$B$3:$C$855,2,FALSE),0))</f>
        <v>СШОР 18 Юго-Запад</v>
      </c>
    </row>
    <row r="100" spans="1:10" ht="15.5" x14ac:dyDescent="0.35">
      <c r="A100" t="str">
        <f t="shared" si="1"/>
        <v/>
      </c>
      <c r="B100" s="40" t="s">
        <v>9</v>
      </c>
      <c r="C100" s="40"/>
      <c r="D100" s="40"/>
      <c r="E100" s="40"/>
      <c r="F100" s="40"/>
      <c r="G100" s="40"/>
      <c r="H100" s="40"/>
      <c r="I100" s="17"/>
      <c r="J100">
        <f>IF(ISERROR(VLOOKUP($C100,Сумма!$B$3:$C$855,2,FALSE)),0,IF(VLOOKUP($C100,Сумма!$B$3:$N$855,13,FALSE)=I100,VLOOKUP($C100,Сумма!$B$3:$C$855,2,FALSE),0))</f>
        <v>0</v>
      </c>
    </row>
    <row r="101" spans="1:10" ht="15.5" x14ac:dyDescent="0.35">
      <c r="A101" t="str">
        <f t="shared" si="1"/>
        <v/>
      </c>
      <c r="B101" s="40"/>
      <c r="C101" s="40"/>
      <c r="D101" s="40"/>
      <c r="E101" s="40"/>
      <c r="F101" s="40"/>
      <c r="G101" s="40"/>
      <c r="H101" s="40"/>
      <c r="I101" s="17"/>
      <c r="J101">
        <f>IF(ISERROR(VLOOKUP($C101,Сумма!$B$3:$C$855,2,FALSE)),0,IF(VLOOKUP($C101,Сумма!$B$3:$N$855,13,FALSE)=I101,VLOOKUP($C101,Сумма!$B$3:$C$855,2,FALSE),0))</f>
        <v>0</v>
      </c>
    </row>
    <row r="102" spans="1:10" ht="28" x14ac:dyDescent="0.35">
      <c r="A102" t="str">
        <f t="shared" si="1"/>
        <v>Фамилия, имя</v>
      </c>
      <c r="B102" s="3" t="s">
        <v>20</v>
      </c>
      <c r="C102" s="4" t="s">
        <v>31</v>
      </c>
      <c r="D102" s="4" t="s">
        <v>21</v>
      </c>
      <c r="E102" s="4" t="s">
        <v>22</v>
      </c>
      <c r="F102" s="4" t="s">
        <v>23</v>
      </c>
      <c r="G102" s="4" t="s">
        <v>24</v>
      </c>
      <c r="H102" s="4" t="s">
        <v>25</v>
      </c>
      <c r="I102" s="16"/>
      <c r="J102">
        <f>IF(ISERROR(VLOOKUP($C102,Сумма!$B$3:$C$855,2,FALSE)),0,IF(VLOOKUP($C102,Сумма!$B$3:$N$855,13,FALSE)=I102,VLOOKUP($C102,Сумма!$B$3:$C$855,2,FALSE),0))</f>
        <v>0</v>
      </c>
    </row>
    <row r="103" spans="1:10" x14ac:dyDescent="0.35">
      <c r="A103" t="str">
        <f t="shared" si="1"/>
        <v>Потапенко ЕлизаветаЖ16</v>
      </c>
      <c r="B103" s="4">
        <v>1</v>
      </c>
      <c r="C103" s="4" t="s">
        <v>126</v>
      </c>
      <c r="D103" s="4" t="s">
        <v>98</v>
      </c>
      <c r="E103" s="4">
        <v>2006</v>
      </c>
      <c r="F103" s="5">
        <v>7.4884259259259262E-3</v>
      </c>
      <c r="G103" s="4">
        <v>1</v>
      </c>
      <c r="H103" s="4">
        <v>200</v>
      </c>
      <c r="I103" s="16" t="s">
        <v>966</v>
      </c>
      <c r="J103" t="str">
        <f>IF(ISERROR(VLOOKUP($C103,Сумма!$B$3:$C$855,2,FALSE)),0,IF(VLOOKUP($C103,Сумма!$B$3:$N$855,13,FALSE)=I103,VLOOKUP($C103,Сумма!$B$3:$C$855,2,FALSE),0))</f>
        <v>СШОР 18 Торнадо</v>
      </c>
    </row>
    <row r="104" spans="1:10" x14ac:dyDescent="0.35">
      <c r="A104" t="str">
        <f t="shared" si="1"/>
        <v>Калантарова АлинаЖ16</v>
      </c>
      <c r="B104" s="4">
        <v>2</v>
      </c>
      <c r="C104" s="4" t="s">
        <v>127</v>
      </c>
      <c r="D104" s="4" t="s">
        <v>58</v>
      </c>
      <c r="E104" s="4">
        <v>2007</v>
      </c>
      <c r="F104" s="5">
        <v>7.6041666666666662E-3</v>
      </c>
      <c r="G104" s="4">
        <v>2</v>
      </c>
      <c r="H104" s="4">
        <v>198.5</v>
      </c>
      <c r="I104" s="16" t="s">
        <v>966</v>
      </c>
      <c r="J104" t="str">
        <f>IF(ISERROR(VLOOKUP($C104,Сумма!$B$3:$C$855,2,FALSE)),0,IF(VLOOKUP($C104,Сумма!$B$3:$N$855,13,FALSE)=I104,VLOOKUP($C104,Сумма!$B$3:$C$855,2,FALSE),0))</f>
        <v>СШОР 18 Дон спорт</v>
      </c>
    </row>
    <row r="105" spans="1:10" x14ac:dyDescent="0.35">
      <c r="A105" t="str">
        <f t="shared" si="1"/>
        <v>Герина ВероникаЖ16</v>
      </c>
      <c r="B105" s="4">
        <v>3</v>
      </c>
      <c r="C105" s="4" t="s">
        <v>128</v>
      </c>
      <c r="D105" s="4" t="s">
        <v>58</v>
      </c>
      <c r="E105" s="4">
        <v>2007</v>
      </c>
      <c r="F105" s="5">
        <v>8.0324074074074065E-3</v>
      </c>
      <c r="G105" s="4">
        <v>3</v>
      </c>
      <c r="H105" s="4">
        <v>192.8</v>
      </c>
      <c r="I105" s="16" t="s">
        <v>966</v>
      </c>
      <c r="J105" t="str">
        <f>IF(ISERROR(VLOOKUP($C105,Сумма!$B$3:$C$855,2,FALSE)),0,IF(VLOOKUP($C105,Сумма!$B$3:$N$855,13,FALSE)=I105,VLOOKUP($C105,Сумма!$B$3:$C$855,2,FALSE),0))</f>
        <v>СШОР 18 Дон спорт</v>
      </c>
    </row>
    <row r="106" spans="1:10" x14ac:dyDescent="0.35">
      <c r="A106" t="str">
        <f t="shared" si="1"/>
        <v>Котова АннаЖ16</v>
      </c>
      <c r="B106" s="4">
        <v>4</v>
      </c>
      <c r="C106" s="4" t="s">
        <v>129</v>
      </c>
      <c r="D106" s="4" t="s">
        <v>37</v>
      </c>
      <c r="E106" s="4">
        <v>2006</v>
      </c>
      <c r="F106" s="5">
        <v>8.0555555555555554E-3</v>
      </c>
      <c r="G106" s="4">
        <v>4</v>
      </c>
      <c r="H106" s="4">
        <v>192.5</v>
      </c>
      <c r="I106" s="16" t="s">
        <v>966</v>
      </c>
      <c r="J106" t="str">
        <f>IF(ISERROR(VLOOKUP($C106,Сумма!$B$3:$C$855,2,FALSE)),0,IF(VLOOKUP($C106,Сумма!$B$3:$N$855,13,FALSE)=I106,VLOOKUP($C106,Сумма!$B$3:$C$855,2,FALSE),0))</f>
        <v>СШОР 18 Макейчик</v>
      </c>
    </row>
    <row r="107" spans="1:10" x14ac:dyDescent="0.35">
      <c r="A107" t="str">
        <f t="shared" si="1"/>
        <v>Трофимова МарияЖ16</v>
      </c>
      <c r="B107" s="4">
        <v>5</v>
      </c>
      <c r="C107" s="4" t="s">
        <v>130</v>
      </c>
      <c r="D107" s="4" t="s">
        <v>48</v>
      </c>
      <c r="E107" s="4">
        <v>2006</v>
      </c>
      <c r="F107" s="5">
        <v>8.0902777777777778E-3</v>
      </c>
      <c r="G107" s="4">
        <v>5</v>
      </c>
      <c r="H107" s="4">
        <v>192</v>
      </c>
      <c r="I107" s="16" t="s">
        <v>966</v>
      </c>
      <c r="J107" t="str">
        <f>IF(ISERROR(VLOOKUP($C107,Сумма!$B$3:$C$855,2,FALSE)),0,IF(VLOOKUP($C107,Сумма!$B$3:$N$855,13,FALSE)=I107,VLOOKUP($C107,Сумма!$B$3:$C$855,2,FALSE),0))</f>
        <v>СШОР 18 Юго-Запад</v>
      </c>
    </row>
    <row r="108" spans="1:10" x14ac:dyDescent="0.35">
      <c r="A108" t="str">
        <f t="shared" si="1"/>
        <v>Огаркова УльянаЖ16</v>
      </c>
      <c r="B108" s="4">
        <v>6</v>
      </c>
      <c r="C108" s="4" t="s">
        <v>131</v>
      </c>
      <c r="D108" s="4" t="s">
        <v>48</v>
      </c>
      <c r="E108" s="4">
        <v>2007</v>
      </c>
      <c r="F108" s="5">
        <v>8.5069444444444437E-3</v>
      </c>
      <c r="G108" s="4">
        <v>6</v>
      </c>
      <c r="H108" s="4">
        <v>186.4</v>
      </c>
      <c r="I108" s="16" t="s">
        <v>966</v>
      </c>
      <c r="J108" t="str">
        <f>IF(ISERROR(VLOOKUP($C108,Сумма!$B$3:$C$855,2,FALSE)),0,IF(VLOOKUP($C108,Сумма!$B$3:$N$855,13,FALSE)=I108,VLOOKUP($C108,Сумма!$B$3:$C$855,2,FALSE),0))</f>
        <v>СШОР 18 Юго-Запад</v>
      </c>
    </row>
    <row r="109" spans="1:10" x14ac:dyDescent="0.35">
      <c r="A109" t="str">
        <f t="shared" si="1"/>
        <v>Недоноскова АннаЖ16</v>
      </c>
      <c r="B109" s="4">
        <v>7</v>
      </c>
      <c r="C109" s="4" t="s">
        <v>132</v>
      </c>
      <c r="D109" s="4" t="s">
        <v>48</v>
      </c>
      <c r="E109" s="4">
        <v>2007</v>
      </c>
      <c r="F109" s="5">
        <v>8.5532407407407415E-3</v>
      </c>
      <c r="G109" s="4">
        <v>7</v>
      </c>
      <c r="H109" s="4">
        <v>185.8</v>
      </c>
      <c r="I109" s="16" t="s">
        <v>966</v>
      </c>
      <c r="J109" t="str">
        <f>IF(ISERROR(VLOOKUP($C109,Сумма!$B$3:$C$855,2,FALSE)),0,IF(VLOOKUP($C109,Сумма!$B$3:$N$855,13,FALSE)=I109,VLOOKUP($C109,Сумма!$B$3:$C$855,2,FALSE),0))</f>
        <v>СШОР 18 Юго-Запад</v>
      </c>
    </row>
    <row r="110" spans="1:10" x14ac:dyDescent="0.35">
      <c r="A110" t="str">
        <f t="shared" si="1"/>
        <v>Садова ДарьянаЖ16</v>
      </c>
      <c r="B110" s="4">
        <v>8</v>
      </c>
      <c r="C110" s="4" t="s">
        <v>133</v>
      </c>
      <c r="D110" s="4" t="s">
        <v>37</v>
      </c>
      <c r="E110" s="4">
        <v>2007</v>
      </c>
      <c r="F110" s="5">
        <v>8.726851851851852E-3</v>
      </c>
      <c r="G110" s="4">
        <v>8</v>
      </c>
      <c r="H110" s="4">
        <v>183.5</v>
      </c>
      <c r="I110" s="16" t="s">
        <v>966</v>
      </c>
      <c r="J110" t="str">
        <f>IF(ISERROR(VLOOKUP($C110,Сумма!$B$3:$C$855,2,FALSE)),0,IF(VLOOKUP($C110,Сумма!$B$3:$N$855,13,FALSE)=I110,VLOOKUP($C110,Сумма!$B$3:$C$855,2,FALSE),0))</f>
        <v>СШОР 18 Макейчик</v>
      </c>
    </row>
    <row r="111" spans="1:10" x14ac:dyDescent="0.35">
      <c r="A111" t="str">
        <f t="shared" si="1"/>
        <v>Перепеченая АннаЖ16</v>
      </c>
      <c r="B111" s="4">
        <v>9</v>
      </c>
      <c r="C111" s="4" t="s">
        <v>134</v>
      </c>
      <c r="D111" s="4" t="s">
        <v>37</v>
      </c>
      <c r="E111" s="4">
        <v>2007</v>
      </c>
      <c r="F111" s="5">
        <v>9.0624999999999994E-3</v>
      </c>
      <c r="G111" s="4">
        <v>9</v>
      </c>
      <c r="H111" s="4">
        <v>179</v>
      </c>
      <c r="I111" s="16" t="s">
        <v>966</v>
      </c>
      <c r="J111" t="str">
        <f>IF(ISERROR(VLOOKUP($C111,Сумма!$B$3:$C$855,2,FALSE)),0,IF(VLOOKUP($C111,Сумма!$B$3:$N$855,13,FALSE)=I111,VLOOKUP($C111,Сумма!$B$3:$C$855,2,FALSE),0))</f>
        <v>СШОР 18 Макейчик</v>
      </c>
    </row>
    <row r="112" spans="1:10" x14ac:dyDescent="0.35">
      <c r="A112" t="str">
        <f t="shared" si="1"/>
        <v>Салькова ДарьяЖ16</v>
      </c>
      <c r="B112" s="4">
        <v>10</v>
      </c>
      <c r="C112" s="4" t="s">
        <v>135</v>
      </c>
      <c r="D112" s="4" t="s">
        <v>58</v>
      </c>
      <c r="E112" s="4">
        <v>2007</v>
      </c>
      <c r="F112" s="5">
        <v>9.1087962962962971E-3</v>
      </c>
      <c r="G112" s="4">
        <v>10</v>
      </c>
      <c r="H112" s="4">
        <v>178.4</v>
      </c>
      <c r="I112" s="16" t="s">
        <v>966</v>
      </c>
      <c r="J112" t="str">
        <f>IF(ISERROR(VLOOKUP($C112,Сумма!$B$3:$C$855,2,FALSE)),0,IF(VLOOKUP($C112,Сумма!$B$3:$N$855,13,FALSE)=I112,VLOOKUP($C112,Сумма!$B$3:$C$855,2,FALSE),0))</f>
        <v>СШОР 18 Дон спорт</v>
      </c>
    </row>
    <row r="113" spans="1:10" x14ac:dyDescent="0.35">
      <c r="A113" t="str">
        <f t="shared" si="1"/>
        <v>Киселева ЕлизаветаЖ16</v>
      </c>
      <c r="B113" s="4">
        <v>11</v>
      </c>
      <c r="C113" s="4" t="s">
        <v>136</v>
      </c>
      <c r="D113" s="4" t="s">
        <v>48</v>
      </c>
      <c r="E113" s="4">
        <v>2007</v>
      </c>
      <c r="F113" s="5">
        <v>9.1666666666666667E-3</v>
      </c>
      <c r="G113" s="4">
        <v>11</v>
      </c>
      <c r="H113" s="4">
        <v>177.6</v>
      </c>
      <c r="I113" s="16" t="s">
        <v>966</v>
      </c>
      <c r="J113" t="str">
        <f>IF(ISERROR(VLOOKUP($C113,Сумма!$B$3:$C$855,2,FALSE)),0,IF(VLOOKUP($C113,Сумма!$B$3:$N$855,13,FALSE)=I113,VLOOKUP($C113,Сумма!$B$3:$C$855,2,FALSE),0))</f>
        <v>СШОР 18 Юго-Запад</v>
      </c>
    </row>
    <row r="114" spans="1:10" x14ac:dyDescent="0.35">
      <c r="A114" t="str">
        <f t="shared" si="1"/>
        <v>Гурина МарияЖ16</v>
      </c>
      <c r="B114" s="4">
        <v>12</v>
      </c>
      <c r="C114" s="4" t="s">
        <v>137</v>
      </c>
      <c r="D114" s="4" t="s">
        <v>83</v>
      </c>
      <c r="E114" s="4">
        <v>2006</v>
      </c>
      <c r="F114" s="5">
        <v>9.7569444444444448E-3</v>
      </c>
      <c r="G114" s="4">
        <v>12</v>
      </c>
      <c r="H114" s="4">
        <v>169.8</v>
      </c>
      <c r="I114" s="16" t="s">
        <v>966</v>
      </c>
      <c r="J114">
        <f>IF(ISERROR(VLOOKUP($C114,Сумма!$B$3:$C$855,2,FALSE)),0,IF(VLOOKUP($C114,Сумма!$B$3:$N$855,13,FALSE)=I114,VLOOKUP($C114,Сумма!$B$3:$C$855,2,FALSE),0))</f>
        <v>0</v>
      </c>
    </row>
    <row r="115" spans="1:10" x14ac:dyDescent="0.35">
      <c r="A115" t="str">
        <f t="shared" si="1"/>
        <v>Постникова ЕленаЖ16</v>
      </c>
      <c r="B115" s="4">
        <v>13</v>
      </c>
      <c r="C115" s="4" t="s">
        <v>138</v>
      </c>
      <c r="D115" s="4" t="s">
        <v>44</v>
      </c>
      <c r="E115" s="4">
        <v>2006</v>
      </c>
      <c r="F115" s="5">
        <v>9.8148148148148144E-3</v>
      </c>
      <c r="G115" s="4">
        <v>13</v>
      </c>
      <c r="H115" s="4">
        <v>169</v>
      </c>
      <c r="I115" s="16" t="s">
        <v>966</v>
      </c>
      <c r="J115" t="str">
        <f>IF(ISERROR(VLOOKUP($C115,Сумма!$B$3:$C$855,2,FALSE)),0,IF(VLOOKUP($C115,Сумма!$B$3:$N$855,13,FALSE)=I115,VLOOKUP($C115,Сумма!$B$3:$C$855,2,FALSE),0))</f>
        <v>СШОР 18 Берёзовая р</v>
      </c>
    </row>
    <row r="116" spans="1:10" x14ac:dyDescent="0.35">
      <c r="A116" t="str">
        <f t="shared" si="1"/>
        <v>Ильина АринаЖ16</v>
      </c>
      <c r="B116" s="4">
        <v>14</v>
      </c>
      <c r="C116" s="4" t="s">
        <v>139</v>
      </c>
      <c r="D116" s="4" t="s">
        <v>37</v>
      </c>
      <c r="E116" s="4">
        <v>2007</v>
      </c>
      <c r="F116" s="5">
        <v>1.0046296296296296E-2</v>
      </c>
      <c r="G116" s="4">
        <v>14</v>
      </c>
      <c r="H116" s="4">
        <v>165.9</v>
      </c>
      <c r="I116" s="16" t="s">
        <v>966</v>
      </c>
      <c r="J116" t="str">
        <f>IF(ISERROR(VLOOKUP($C116,Сумма!$B$3:$C$855,2,FALSE)),0,IF(VLOOKUP($C116,Сумма!$B$3:$N$855,13,FALSE)=I116,VLOOKUP($C116,Сумма!$B$3:$C$855,2,FALSE),0))</f>
        <v>СШОР 18 Макейчик</v>
      </c>
    </row>
    <row r="117" spans="1:10" x14ac:dyDescent="0.35">
      <c r="A117" t="str">
        <f t="shared" si="1"/>
        <v>Фролова ЕкатеринаЖ16</v>
      </c>
      <c r="B117" s="4">
        <v>15</v>
      </c>
      <c r="C117" s="4" t="s">
        <v>140</v>
      </c>
      <c r="D117" s="4" t="s">
        <v>61</v>
      </c>
      <c r="E117" s="4">
        <v>2007</v>
      </c>
      <c r="F117" s="5">
        <v>1.0462962962962964E-2</v>
      </c>
      <c r="G117" s="4">
        <v>15</v>
      </c>
      <c r="H117" s="4">
        <v>160.30000000000001</v>
      </c>
      <c r="I117" s="16" t="s">
        <v>966</v>
      </c>
      <c r="J117" t="str">
        <f>IF(ISERROR(VLOOKUP($C117,Сумма!$B$3:$C$855,2,FALSE)),0,IF(VLOOKUP($C117,Сумма!$B$3:$N$855,13,FALSE)=I117,VLOOKUP($C117,Сумма!$B$3:$C$855,2,FALSE),0))</f>
        <v>СШОР 18 Азимут</v>
      </c>
    </row>
    <row r="118" spans="1:10" x14ac:dyDescent="0.35">
      <c r="A118" t="str">
        <f t="shared" si="1"/>
        <v>Щекунских ЕлизаветаЖ16</v>
      </c>
      <c r="B118" s="4">
        <v>16</v>
      </c>
      <c r="C118" s="4" t="s">
        <v>141</v>
      </c>
      <c r="D118" s="4" t="s">
        <v>112</v>
      </c>
      <c r="E118" s="4">
        <v>2007</v>
      </c>
      <c r="F118" s="5">
        <v>1.0763888888888891E-2</v>
      </c>
      <c r="G118" s="4">
        <v>16</v>
      </c>
      <c r="H118" s="4">
        <v>156.30000000000001</v>
      </c>
      <c r="I118" s="16" t="s">
        <v>966</v>
      </c>
      <c r="J118" t="str">
        <f>IF(ISERROR(VLOOKUP($C118,Сумма!$B$3:$C$855,2,FALSE)),0,IF(VLOOKUP($C118,Сумма!$B$3:$N$855,13,FALSE)=I118,VLOOKUP($C118,Сумма!$B$3:$C$855,2,FALSE),0))</f>
        <v>СШОР 18 Канищева</v>
      </c>
    </row>
    <row r="119" spans="1:10" x14ac:dyDescent="0.35">
      <c r="A119" t="str">
        <f t="shared" si="1"/>
        <v>Одиноких ПолинаЖ16</v>
      </c>
      <c r="B119" s="4">
        <v>17</v>
      </c>
      <c r="C119" s="4" t="s">
        <v>142</v>
      </c>
      <c r="D119" s="4" t="s">
        <v>143</v>
      </c>
      <c r="E119" s="4">
        <v>2007</v>
      </c>
      <c r="F119" s="5">
        <v>1.1006944444444444E-2</v>
      </c>
      <c r="G119" s="4">
        <v>17</v>
      </c>
      <c r="H119" s="4">
        <v>153.1</v>
      </c>
      <c r="I119" s="16" t="s">
        <v>966</v>
      </c>
      <c r="J119" t="str">
        <f>IF(ISERROR(VLOOKUP($C119,Сумма!$B$3:$C$855,2,FALSE)),0,IF(VLOOKUP($C119,Сумма!$B$3:$N$855,13,FALSE)=I119,VLOOKUP($C119,Сумма!$B$3:$C$855,2,FALSE),0))</f>
        <v>СШОР 18 Астахова</v>
      </c>
    </row>
    <row r="120" spans="1:10" x14ac:dyDescent="0.35">
      <c r="A120" t="str">
        <f t="shared" si="1"/>
        <v>Берцева ЕлизаветаЖ16</v>
      </c>
      <c r="B120" s="4">
        <v>18</v>
      </c>
      <c r="C120" s="4" t="s">
        <v>144</v>
      </c>
      <c r="D120" s="4" t="s">
        <v>48</v>
      </c>
      <c r="E120" s="4">
        <v>2007</v>
      </c>
      <c r="F120" s="5">
        <v>1.1620370370370371E-2</v>
      </c>
      <c r="G120" s="4">
        <v>18</v>
      </c>
      <c r="H120" s="4">
        <v>144.9</v>
      </c>
      <c r="I120" s="16" t="s">
        <v>966</v>
      </c>
      <c r="J120" t="str">
        <f>IF(ISERROR(VLOOKUP($C120,Сумма!$B$3:$C$855,2,FALSE)),0,IF(VLOOKUP($C120,Сумма!$B$3:$N$855,13,FALSE)=I120,VLOOKUP($C120,Сумма!$B$3:$C$855,2,FALSE),0))</f>
        <v>СШОР 18 Юго-Запад</v>
      </c>
    </row>
    <row r="121" spans="1:10" x14ac:dyDescent="0.35">
      <c r="A121" t="str">
        <f t="shared" si="1"/>
        <v>Кускова ДарьяЖ16</v>
      </c>
      <c r="B121" s="4">
        <v>19</v>
      </c>
      <c r="C121" s="4" t="s">
        <v>145</v>
      </c>
      <c r="D121" s="4" t="s">
        <v>112</v>
      </c>
      <c r="E121" s="4">
        <v>2007</v>
      </c>
      <c r="F121" s="5">
        <v>1.1990740740740739E-2</v>
      </c>
      <c r="G121" s="4">
        <v>19</v>
      </c>
      <c r="H121" s="4">
        <v>139.9</v>
      </c>
      <c r="I121" s="16" t="s">
        <v>966</v>
      </c>
      <c r="J121" t="str">
        <f>IF(ISERROR(VLOOKUP($C121,Сумма!$B$3:$C$855,2,FALSE)),0,IF(VLOOKUP($C121,Сумма!$B$3:$N$855,13,FALSE)=I121,VLOOKUP($C121,Сумма!$B$3:$C$855,2,FALSE),0))</f>
        <v>СШОР 18 Канищева</v>
      </c>
    </row>
    <row r="122" spans="1:10" x14ac:dyDescent="0.35">
      <c r="A122" t="str">
        <f t="shared" si="1"/>
        <v>Стародубова КсенияЖ16</v>
      </c>
      <c r="B122" s="4">
        <v>20</v>
      </c>
      <c r="C122" s="4" t="s">
        <v>146</v>
      </c>
      <c r="D122" s="4" t="s">
        <v>48</v>
      </c>
      <c r="E122" s="4">
        <v>2006</v>
      </c>
      <c r="F122" s="5">
        <v>1.2199074074074072E-2</v>
      </c>
      <c r="G122" s="4">
        <v>20</v>
      </c>
      <c r="H122" s="4">
        <v>137.1</v>
      </c>
      <c r="I122" s="16" t="s">
        <v>966</v>
      </c>
      <c r="J122" t="str">
        <f>IF(ISERROR(VLOOKUP($C122,Сумма!$B$3:$C$855,2,FALSE)),0,IF(VLOOKUP($C122,Сумма!$B$3:$N$855,13,FALSE)=I122,VLOOKUP($C122,Сумма!$B$3:$C$855,2,FALSE),0))</f>
        <v>СШОР 18 Юго-Запад</v>
      </c>
    </row>
    <row r="123" spans="1:10" x14ac:dyDescent="0.35">
      <c r="A123" t="str">
        <f t="shared" si="1"/>
        <v>Вахтина ВераЖ16</v>
      </c>
      <c r="B123" s="4">
        <v>21</v>
      </c>
      <c r="C123" s="4" t="s">
        <v>147</v>
      </c>
      <c r="D123" s="4" t="s">
        <v>48</v>
      </c>
      <c r="E123" s="4">
        <v>2006</v>
      </c>
      <c r="F123" s="5">
        <v>1.2592592592592593E-2</v>
      </c>
      <c r="G123" s="4">
        <v>21</v>
      </c>
      <c r="H123" s="4">
        <v>131.9</v>
      </c>
      <c r="I123" s="16" t="s">
        <v>966</v>
      </c>
      <c r="J123" t="str">
        <f>IF(ISERROR(VLOOKUP($C123,Сумма!$B$3:$C$855,2,FALSE)),0,IF(VLOOKUP($C123,Сумма!$B$3:$N$855,13,FALSE)=I123,VLOOKUP($C123,Сумма!$B$3:$C$855,2,FALSE),0))</f>
        <v>СШОР 18 Юго-Запад</v>
      </c>
    </row>
    <row r="124" spans="1:10" x14ac:dyDescent="0.35">
      <c r="A124" t="str">
        <f t="shared" si="1"/>
        <v>Семибратова МаргаритаЖ16</v>
      </c>
      <c r="B124" s="4">
        <v>22</v>
      </c>
      <c r="C124" s="4" t="s">
        <v>148</v>
      </c>
      <c r="D124" s="4" t="s">
        <v>149</v>
      </c>
      <c r="E124" s="4">
        <v>2007</v>
      </c>
      <c r="F124" s="5">
        <v>1.2743055555555556E-2</v>
      </c>
      <c r="G124" s="4">
        <v>22</v>
      </c>
      <c r="H124" s="4">
        <v>129.9</v>
      </c>
      <c r="I124" s="16" t="s">
        <v>966</v>
      </c>
      <c r="J124" t="str">
        <f>IF(ISERROR(VLOOKUP($C124,Сумма!$B$3:$C$855,2,FALSE)),0,IF(VLOOKUP($C124,Сумма!$B$3:$N$855,13,FALSE)=I124,VLOOKUP($C124,Сумма!$B$3:$C$855,2,FALSE),0))</f>
        <v>СШОР 18 Олимп</v>
      </c>
    </row>
    <row r="125" spans="1:10" x14ac:dyDescent="0.35">
      <c r="A125" t="str">
        <f t="shared" si="1"/>
        <v>Помогаева ВикторияЖ16</v>
      </c>
      <c r="B125" s="4">
        <v>23</v>
      </c>
      <c r="C125" s="4" t="s">
        <v>150</v>
      </c>
      <c r="D125" s="4" t="s">
        <v>48</v>
      </c>
      <c r="E125" s="4">
        <v>2007</v>
      </c>
      <c r="F125" s="5">
        <v>1.3043981481481483E-2</v>
      </c>
      <c r="G125" s="4">
        <v>23</v>
      </c>
      <c r="H125" s="4">
        <v>125.9</v>
      </c>
      <c r="I125" s="16" t="s">
        <v>966</v>
      </c>
      <c r="J125" t="str">
        <f>IF(ISERROR(VLOOKUP($C125,Сумма!$B$3:$C$855,2,FALSE)),0,IF(VLOOKUP($C125,Сумма!$B$3:$N$855,13,FALSE)=I125,VLOOKUP($C125,Сумма!$B$3:$C$855,2,FALSE),0))</f>
        <v>СШОР 18 Юго-Запад</v>
      </c>
    </row>
    <row r="126" spans="1:10" x14ac:dyDescent="0.35">
      <c r="A126" t="str">
        <f t="shared" si="1"/>
        <v>Тараненко ВладиславаЖ16</v>
      </c>
      <c r="B126" s="4">
        <v>24</v>
      </c>
      <c r="C126" s="4" t="s">
        <v>151</v>
      </c>
      <c r="D126" s="4" t="s">
        <v>37</v>
      </c>
      <c r="E126" s="4">
        <v>2007</v>
      </c>
      <c r="F126" s="5">
        <v>1.324074074074074E-2</v>
      </c>
      <c r="G126" s="4">
        <v>24</v>
      </c>
      <c r="H126" s="4">
        <v>123.2</v>
      </c>
      <c r="I126" s="16" t="s">
        <v>966</v>
      </c>
      <c r="J126" t="str">
        <f>IF(ISERROR(VLOOKUP($C126,Сумма!$B$3:$C$855,2,FALSE)),0,IF(VLOOKUP($C126,Сумма!$B$3:$N$855,13,FALSE)=I126,VLOOKUP($C126,Сумма!$B$3:$C$855,2,FALSE),0))</f>
        <v>СШОР 18 Макейчик</v>
      </c>
    </row>
    <row r="127" spans="1:10" x14ac:dyDescent="0.35">
      <c r="A127" t="str">
        <f t="shared" si="1"/>
        <v>Орлянская ЕлизаветаЖ16</v>
      </c>
      <c r="B127" s="4">
        <v>25</v>
      </c>
      <c r="C127" s="4" t="s">
        <v>152</v>
      </c>
      <c r="D127" s="4" t="s">
        <v>94</v>
      </c>
      <c r="E127" s="4">
        <v>2007</v>
      </c>
      <c r="F127" s="5">
        <v>1.3252314814814814E-2</v>
      </c>
      <c r="G127" s="4">
        <v>25</v>
      </c>
      <c r="H127" s="4">
        <v>123.1</v>
      </c>
      <c r="I127" s="16" t="s">
        <v>966</v>
      </c>
      <c r="J127" t="str">
        <f>IF(ISERROR(VLOOKUP($C127,Сумма!$B$3:$C$855,2,FALSE)),0,IF(VLOOKUP($C127,Сумма!$B$3:$N$855,13,FALSE)=I127,VLOOKUP($C127,Сумма!$B$3:$C$855,2,FALSE),0))</f>
        <v>СШОР 18 Вильденберг</v>
      </c>
    </row>
    <row r="128" spans="1:10" x14ac:dyDescent="0.35">
      <c r="A128" t="str">
        <f t="shared" si="1"/>
        <v>Журова АринаЖ16</v>
      </c>
      <c r="B128" s="4">
        <v>26</v>
      </c>
      <c r="C128" s="4" t="s">
        <v>153</v>
      </c>
      <c r="D128" s="4" t="s">
        <v>48</v>
      </c>
      <c r="E128" s="4">
        <v>2006</v>
      </c>
      <c r="F128" s="5">
        <v>1.4166666666666666E-2</v>
      </c>
      <c r="G128" s="4">
        <v>26</v>
      </c>
      <c r="H128" s="4">
        <v>110.9</v>
      </c>
      <c r="I128" s="16" t="s">
        <v>966</v>
      </c>
      <c r="J128" t="str">
        <f>IF(ISERROR(VLOOKUP($C128,Сумма!$B$3:$C$855,2,FALSE)),0,IF(VLOOKUP($C128,Сумма!$B$3:$N$855,13,FALSE)=I128,VLOOKUP($C128,Сумма!$B$3:$C$855,2,FALSE),0))</f>
        <v>СШОР 18 Юго-Запад</v>
      </c>
    </row>
    <row r="129" spans="1:10" x14ac:dyDescent="0.35">
      <c r="A129" t="str">
        <f t="shared" si="1"/>
        <v>Лаврова ВероникаЖ16</v>
      </c>
      <c r="B129" s="4">
        <v>27</v>
      </c>
      <c r="C129" s="4" t="s">
        <v>154</v>
      </c>
      <c r="D129" s="4" t="s">
        <v>98</v>
      </c>
      <c r="E129" s="4">
        <v>2007</v>
      </c>
      <c r="F129" s="4"/>
      <c r="G129" s="4"/>
      <c r="H129" s="4">
        <v>0.01</v>
      </c>
      <c r="I129" s="16" t="s">
        <v>966</v>
      </c>
      <c r="J129" t="str">
        <f>IF(ISERROR(VLOOKUP($C129,Сумма!$B$3:$C$855,2,FALSE)),0,IF(VLOOKUP($C129,Сумма!$B$3:$N$855,13,FALSE)=I129,VLOOKUP($C129,Сумма!$B$3:$C$855,2,FALSE),0))</f>
        <v>СШОР 18 Торнадо</v>
      </c>
    </row>
    <row r="130" spans="1:10" ht="15.5" x14ac:dyDescent="0.35">
      <c r="A130" t="str">
        <f t="shared" si="1"/>
        <v/>
      </c>
      <c r="B130" s="40" t="s">
        <v>10</v>
      </c>
      <c r="C130" s="40"/>
      <c r="D130" s="40"/>
      <c r="E130" s="40"/>
      <c r="F130" s="40"/>
      <c r="G130" s="40"/>
      <c r="H130" s="40"/>
      <c r="I130" s="17"/>
      <c r="J130">
        <f>IF(ISERROR(VLOOKUP($C130,Сумма!$B$3:$C$855,2,FALSE)),0,IF(VLOOKUP($C130,Сумма!$B$3:$N$855,13,FALSE)=I130,VLOOKUP($C130,Сумма!$B$3:$C$855,2,FALSE),0))</f>
        <v>0</v>
      </c>
    </row>
    <row r="131" spans="1:10" ht="15.5" x14ac:dyDescent="0.35">
      <c r="A131" t="str">
        <f t="shared" si="1"/>
        <v/>
      </c>
      <c r="B131" s="40"/>
      <c r="C131" s="40"/>
      <c r="D131" s="40"/>
      <c r="E131" s="40"/>
      <c r="F131" s="40"/>
      <c r="G131" s="40"/>
      <c r="H131" s="40"/>
      <c r="I131" s="17"/>
      <c r="J131">
        <f>IF(ISERROR(VLOOKUP($C131,Сумма!$B$3:$C$855,2,FALSE)),0,IF(VLOOKUP($C131,Сумма!$B$3:$N$855,13,FALSE)=I131,VLOOKUP($C131,Сумма!$B$3:$C$855,2,FALSE),0))</f>
        <v>0</v>
      </c>
    </row>
    <row r="132" spans="1:10" ht="28" x14ac:dyDescent="0.35">
      <c r="A132" t="str">
        <f t="shared" si="1"/>
        <v>Фамилия, имя</v>
      </c>
      <c r="B132" s="3" t="s">
        <v>20</v>
      </c>
      <c r="C132" s="4" t="s">
        <v>31</v>
      </c>
      <c r="D132" s="4" t="s">
        <v>21</v>
      </c>
      <c r="E132" s="4" t="s">
        <v>22</v>
      </c>
      <c r="F132" s="4" t="s">
        <v>23</v>
      </c>
      <c r="G132" s="4" t="s">
        <v>24</v>
      </c>
      <c r="H132" s="4" t="s">
        <v>25</v>
      </c>
      <c r="I132" s="16"/>
      <c r="J132">
        <f>IF(ISERROR(VLOOKUP($C132,Сумма!$B$3:$C$855,2,FALSE)),0,IF(VLOOKUP($C132,Сумма!$B$3:$N$855,13,FALSE)=I132,VLOOKUP($C132,Сумма!$B$3:$C$855,2,FALSE),0))</f>
        <v>0</v>
      </c>
    </row>
    <row r="133" spans="1:10" x14ac:dyDescent="0.35">
      <c r="A133" t="str">
        <f t="shared" si="1"/>
        <v>Шамарина ЕкатеринаЖ18</v>
      </c>
      <c r="B133" s="4">
        <v>1</v>
      </c>
      <c r="C133" s="4" t="s">
        <v>155</v>
      </c>
      <c r="D133" s="4" t="s">
        <v>33</v>
      </c>
      <c r="E133" s="4">
        <v>2004</v>
      </c>
      <c r="F133" s="5">
        <v>1.0358796296296295E-2</v>
      </c>
      <c r="G133" s="4">
        <v>1</v>
      </c>
      <c r="H133" s="4">
        <v>200</v>
      </c>
      <c r="I133" s="16" t="s">
        <v>967</v>
      </c>
      <c r="J133" t="str">
        <f>IF(ISERROR(VLOOKUP($C133,Сумма!$B$3:$C$855,2,FALSE)),0,IF(VLOOKUP($C133,Сумма!$B$3:$N$855,13,FALSE)=I133,VLOOKUP($C133,Сумма!$B$3:$C$855,2,FALSE),0))</f>
        <v>СШОР 18 ОРИОН</v>
      </c>
    </row>
    <row r="134" spans="1:10" x14ac:dyDescent="0.35">
      <c r="A134" t="str">
        <f t="shared" si="1"/>
        <v>Прохорова ЕваЖ18</v>
      </c>
      <c r="B134" s="4">
        <v>2</v>
      </c>
      <c r="C134" s="4" t="s">
        <v>156</v>
      </c>
      <c r="D134" s="4" t="s">
        <v>112</v>
      </c>
      <c r="E134" s="4">
        <v>2004</v>
      </c>
      <c r="F134" s="5">
        <v>1.0567129629629629E-2</v>
      </c>
      <c r="G134" s="4">
        <v>2</v>
      </c>
      <c r="H134" s="4">
        <v>198</v>
      </c>
      <c r="I134" s="16" t="s">
        <v>967</v>
      </c>
      <c r="J134" t="str">
        <f>IF(ISERROR(VLOOKUP($C134,Сумма!$B$3:$C$855,2,FALSE)),0,IF(VLOOKUP($C134,Сумма!$B$3:$N$855,13,FALSE)=I134,VLOOKUP($C134,Сумма!$B$3:$C$855,2,FALSE),0))</f>
        <v>СШОР 18 Канищева</v>
      </c>
    </row>
    <row r="135" spans="1:10" x14ac:dyDescent="0.35">
      <c r="A135" t="str">
        <f t="shared" si="1"/>
        <v>Черепанова ЕкатеринаЖ18</v>
      </c>
      <c r="B135" s="4">
        <v>3</v>
      </c>
      <c r="C135" s="4" t="s">
        <v>157</v>
      </c>
      <c r="D135" s="4" t="s">
        <v>37</v>
      </c>
      <c r="E135" s="4">
        <v>2005</v>
      </c>
      <c r="F135" s="5">
        <v>1.2129629629629629E-2</v>
      </c>
      <c r="G135" s="4">
        <v>3</v>
      </c>
      <c r="H135" s="4">
        <v>183</v>
      </c>
      <c r="I135" s="16" t="s">
        <v>967</v>
      </c>
      <c r="J135" t="str">
        <f>IF(ISERROR(VLOOKUP($C135,Сумма!$B$3:$C$855,2,FALSE)),0,IF(VLOOKUP($C135,Сумма!$B$3:$N$855,13,FALSE)=I135,VLOOKUP($C135,Сумма!$B$3:$C$855,2,FALSE),0))</f>
        <v>СШОР 18 Макейчик</v>
      </c>
    </row>
    <row r="136" spans="1:10" x14ac:dyDescent="0.35">
      <c r="A136" t="str">
        <f t="shared" si="1"/>
        <v>Щекунских АнастасияЖ18</v>
      </c>
      <c r="B136" s="4">
        <v>4</v>
      </c>
      <c r="C136" s="4" t="s">
        <v>158</v>
      </c>
      <c r="D136" s="4" t="s">
        <v>112</v>
      </c>
      <c r="E136" s="4">
        <v>2005</v>
      </c>
      <c r="F136" s="5">
        <v>1.2280092592592592E-2</v>
      </c>
      <c r="G136" s="4">
        <v>4</v>
      </c>
      <c r="H136" s="4">
        <v>181.5</v>
      </c>
      <c r="I136" s="16" t="s">
        <v>967</v>
      </c>
      <c r="J136" t="str">
        <f>IF(ISERROR(VLOOKUP($C136,Сумма!$B$3:$C$855,2,FALSE)),0,IF(VLOOKUP($C136,Сумма!$B$3:$N$855,13,FALSE)=I136,VLOOKUP($C136,Сумма!$B$3:$C$855,2,FALSE),0))</f>
        <v>СШОР 18 Канищева</v>
      </c>
    </row>
    <row r="137" spans="1:10" x14ac:dyDescent="0.35">
      <c r="A137" t="str">
        <f t="shared" si="1"/>
        <v>Волкова УльянаЖ18</v>
      </c>
      <c r="B137" s="4">
        <v>5</v>
      </c>
      <c r="C137" s="4" t="s">
        <v>159</v>
      </c>
      <c r="D137" s="4" t="s">
        <v>35</v>
      </c>
      <c r="E137" s="4">
        <v>2005</v>
      </c>
      <c r="F137" s="5">
        <v>1.329861111111111E-2</v>
      </c>
      <c r="G137" s="4">
        <v>5</v>
      </c>
      <c r="H137" s="4">
        <v>171.7</v>
      </c>
      <c r="I137" s="16" t="s">
        <v>967</v>
      </c>
      <c r="J137" t="str">
        <f>IF(ISERROR(VLOOKUP($C137,Сумма!$B$3:$C$855,2,FALSE)),0,IF(VLOOKUP($C137,Сумма!$B$3:$N$855,13,FALSE)=I137,VLOOKUP($C137,Сумма!$B$3:$C$855,2,FALSE),0))</f>
        <v>СШОР 18 АТЛЕТ</v>
      </c>
    </row>
    <row r="138" spans="1:10" x14ac:dyDescent="0.35">
      <c r="A138" t="str">
        <f t="shared" si="1"/>
        <v>Мелихова АнастасияЖ18</v>
      </c>
      <c r="B138" s="4">
        <v>6</v>
      </c>
      <c r="C138" s="4" t="s">
        <v>160</v>
      </c>
      <c r="D138" s="4" t="s">
        <v>61</v>
      </c>
      <c r="E138" s="4">
        <v>2005</v>
      </c>
      <c r="F138" s="5">
        <v>1.3738425925925926E-2</v>
      </c>
      <c r="G138" s="4">
        <v>6</v>
      </c>
      <c r="H138" s="4">
        <v>167.4</v>
      </c>
      <c r="I138" s="16" t="s">
        <v>967</v>
      </c>
      <c r="J138" t="str">
        <f>IF(ISERROR(VLOOKUP($C138,Сумма!$B$3:$C$855,2,FALSE)),0,IF(VLOOKUP($C138,Сумма!$B$3:$N$855,13,FALSE)=I138,VLOOKUP($C138,Сумма!$B$3:$C$855,2,FALSE),0))</f>
        <v>СШОР 18 Азимут</v>
      </c>
    </row>
    <row r="139" spans="1:10" x14ac:dyDescent="0.35">
      <c r="A139" t="str">
        <f t="shared" si="1"/>
        <v>Душкина КсенияЖ18</v>
      </c>
      <c r="B139" s="4">
        <v>7</v>
      </c>
      <c r="C139" s="4" t="s">
        <v>161</v>
      </c>
      <c r="D139" s="4" t="s">
        <v>42</v>
      </c>
      <c r="E139" s="4">
        <v>2005</v>
      </c>
      <c r="F139" s="5">
        <v>1.5856481481481482E-2</v>
      </c>
      <c r="G139" s="4">
        <v>7</v>
      </c>
      <c r="H139" s="4">
        <v>147</v>
      </c>
      <c r="I139" s="16" t="s">
        <v>967</v>
      </c>
      <c r="J139" t="str">
        <f>IF(ISERROR(VLOOKUP($C139,Сумма!$B$3:$C$855,2,FALSE)),0,IF(VLOOKUP($C139,Сумма!$B$3:$N$855,13,FALSE)=I139,VLOOKUP($C139,Сумма!$B$3:$C$855,2,FALSE),0))</f>
        <v>СШОР 18 Авдеев</v>
      </c>
    </row>
    <row r="140" spans="1:10" x14ac:dyDescent="0.35">
      <c r="A140" t="str">
        <f t="shared" si="1"/>
        <v>Ажисламова ДианаЖ18</v>
      </c>
      <c r="B140" s="4">
        <v>8</v>
      </c>
      <c r="C140" s="4" t="s">
        <v>162</v>
      </c>
      <c r="D140" s="4" t="s">
        <v>33</v>
      </c>
      <c r="E140" s="4">
        <v>2004</v>
      </c>
      <c r="F140" s="5">
        <v>1.7719907407407406E-2</v>
      </c>
      <c r="G140" s="4">
        <v>8</v>
      </c>
      <c r="H140" s="4">
        <v>129</v>
      </c>
      <c r="I140" s="16" t="s">
        <v>967</v>
      </c>
      <c r="J140" t="str">
        <f>IF(ISERROR(VLOOKUP($C140,Сумма!$B$3:$C$855,2,FALSE)),0,IF(VLOOKUP($C140,Сумма!$B$3:$N$855,13,FALSE)=I140,VLOOKUP($C140,Сумма!$B$3:$C$855,2,FALSE),0))</f>
        <v>СШОР 18 ОРИОН</v>
      </c>
    </row>
    <row r="141" spans="1:10" x14ac:dyDescent="0.35">
      <c r="A141" t="str">
        <f t="shared" si="1"/>
        <v/>
      </c>
      <c r="B141" s="40" t="s">
        <v>11</v>
      </c>
      <c r="C141" s="40"/>
      <c r="D141" s="40"/>
      <c r="E141" s="40"/>
      <c r="F141" s="40"/>
      <c r="G141" s="40"/>
      <c r="H141" s="40"/>
      <c r="I141" s="16"/>
      <c r="J141">
        <f>IF(ISERROR(VLOOKUP($C141,Сумма!$B$3:$C$855,2,FALSE)),0,IF(VLOOKUP($C141,Сумма!$B$3:$N$855,13,FALSE)=I141,VLOOKUP($C141,Сумма!$B$3:$C$855,2,FALSE),0))</f>
        <v>0</v>
      </c>
    </row>
    <row r="142" spans="1:10" x14ac:dyDescent="0.35">
      <c r="A142" t="str">
        <f t="shared" ref="A142:A205" si="2">C142&amp;I142</f>
        <v/>
      </c>
      <c r="B142" s="40"/>
      <c r="C142" s="40"/>
      <c r="D142" s="40"/>
      <c r="E142" s="40"/>
      <c r="F142" s="40"/>
      <c r="G142" s="40"/>
      <c r="H142" s="40"/>
      <c r="I142" s="16"/>
      <c r="J142">
        <f>IF(ISERROR(VLOOKUP($C142,Сумма!$B$3:$C$855,2,FALSE)),0,IF(VLOOKUP($C142,Сумма!$B$3:$N$855,13,FALSE)=I142,VLOOKUP($C142,Сумма!$B$3:$C$855,2,FALSE),0))</f>
        <v>0</v>
      </c>
    </row>
    <row r="143" spans="1:10" ht="28" x14ac:dyDescent="0.35">
      <c r="A143" t="str">
        <f t="shared" si="2"/>
        <v>Фамилия, имя</v>
      </c>
      <c r="B143" s="3" t="s">
        <v>20</v>
      </c>
      <c r="C143" s="4" t="s">
        <v>31</v>
      </c>
      <c r="D143" s="4" t="s">
        <v>21</v>
      </c>
      <c r="E143" s="4" t="s">
        <v>22</v>
      </c>
      <c r="F143" s="4" t="s">
        <v>23</v>
      </c>
      <c r="G143" s="4" t="s">
        <v>24</v>
      </c>
      <c r="H143" s="4" t="s">
        <v>25</v>
      </c>
      <c r="I143" s="16"/>
      <c r="J143">
        <f>IF(ISERROR(VLOOKUP($C143,Сумма!$B$3:$C$855,2,FALSE)),0,IF(VLOOKUP($C143,Сумма!$B$3:$N$855,13,FALSE)=I143,VLOOKUP($C143,Сумма!$B$3:$C$855,2,FALSE),0))</f>
        <v>0</v>
      </c>
    </row>
    <row r="144" spans="1:10" x14ac:dyDescent="0.35">
      <c r="A144" t="str">
        <f t="shared" si="2"/>
        <v>Макейчик НатальяЖВ</v>
      </c>
      <c r="B144" s="4">
        <v>1</v>
      </c>
      <c r="C144" s="4" t="s">
        <v>163</v>
      </c>
      <c r="D144" s="4" t="s">
        <v>37</v>
      </c>
      <c r="E144" s="4">
        <v>1966</v>
      </c>
      <c r="F144" s="5">
        <v>8.6458333333333335E-3</v>
      </c>
      <c r="G144" s="4">
        <v>1</v>
      </c>
      <c r="H144" s="4">
        <v>200</v>
      </c>
      <c r="I144" s="16" t="s">
        <v>968</v>
      </c>
      <c r="J144" t="str">
        <f>IF(ISERROR(VLOOKUP($C144,Сумма!$B$3:$C$855,2,FALSE)),0,IF(VLOOKUP($C144,Сумма!$B$3:$N$855,13,FALSE)=I144,VLOOKUP($C144,Сумма!$B$3:$C$855,2,FALSE),0))</f>
        <v>СШОР 18 Макейчик</v>
      </c>
    </row>
    <row r="145" spans="1:10" x14ac:dyDescent="0.35">
      <c r="A145" t="str">
        <f t="shared" si="2"/>
        <v>Рыжкова НадеждаЖВ</v>
      </c>
      <c r="B145" s="4">
        <v>2</v>
      </c>
      <c r="C145" s="4" t="s">
        <v>164</v>
      </c>
      <c r="D145" s="4" t="s">
        <v>46</v>
      </c>
      <c r="E145" s="4">
        <v>1987</v>
      </c>
      <c r="F145" s="5">
        <v>8.6574074074074071E-3</v>
      </c>
      <c r="G145" s="4">
        <v>2</v>
      </c>
      <c r="H145" s="4">
        <v>199.9</v>
      </c>
      <c r="I145" s="16" t="s">
        <v>968</v>
      </c>
      <c r="J145" t="str">
        <f>IF(ISERROR(VLOOKUP($C145,Сумма!$B$3:$C$855,2,FALSE)),0,IF(VLOOKUP($C145,Сумма!$B$3:$N$855,13,FALSE)=I145,VLOOKUP($C145,Сумма!$B$3:$C$855,2,FALSE),0))</f>
        <v>СШОР 18 Смородино</v>
      </c>
    </row>
    <row r="146" spans="1:10" x14ac:dyDescent="0.35">
      <c r="A146" t="str">
        <f t="shared" si="2"/>
        <v>Малыгина МарияЖВ</v>
      </c>
      <c r="B146" s="4">
        <v>3</v>
      </c>
      <c r="C146" s="4" t="s">
        <v>165</v>
      </c>
      <c r="D146" s="4" t="s">
        <v>35</v>
      </c>
      <c r="E146" s="4">
        <v>1983</v>
      </c>
      <c r="F146" s="5">
        <v>8.9583333333333338E-3</v>
      </c>
      <c r="G146" s="4">
        <v>3</v>
      </c>
      <c r="H146" s="4">
        <v>196.4</v>
      </c>
      <c r="I146" s="16" t="s">
        <v>968</v>
      </c>
      <c r="J146" t="str">
        <f>IF(ISERROR(VLOOKUP($C146,Сумма!$B$3:$C$855,2,FALSE)),0,IF(VLOOKUP($C146,Сумма!$B$3:$N$855,13,FALSE)=I146,VLOOKUP($C146,Сумма!$B$3:$C$855,2,FALSE),0))</f>
        <v>СШОР 18 АТЛЕТ</v>
      </c>
    </row>
    <row r="147" spans="1:10" x14ac:dyDescent="0.35">
      <c r="A147" t="str">
        <f t="shared" si="2"/>
        <v>Захарова ЕленаЖВ</v>
      </c>
      <c r="B147" s="4">
        <v>4</v>
      </c>
      <c r="C147" s="4" t="s">
        <v>166</v>
      </c>
      <c r="D147" s="4" t="s">
        <v>37</v>
      </c>
      <c r="E147" s="4">
        <v>1980</v>
      </c>
      <c r="F147" s="5">
        <v>9.8611111111111104E-3</v>
      </c>
      <c r="G147" s="4">
        <v>4</v>
      </c>
      <c r="H147" s="4">
        <v>186</v>
      </c>
      <c r="I147" s="16" t="s">
        <v>968</v>
      </c>
      <c r="J147" t="str">
        <f>IF(ISERROR(VLOOKUP($C147,Сумма!$B$3:$C$855,2,FALSE)),0,IF(VLOOKUP($C147,Сумма!$B$3:$N$855,13,FALSE)=I147,VLOOKUP($C147,Сумма!$B$3:$C$855,2,FALSE),0))</f>
        <v>СШОР 18 Макейчик</v>
      </c>
    </row>
    <row r="148" spans="1:10" x14ac:dyDescent="0.35">
      <c r="A148" t="str">
        <f t="shared" si="2"/>
        <v>Хованская МарияЖВ</v>
      </c>
      <c r="B148" s="4">
        <v>5</v>
      </c>
      <c r="C148" s="4" t="s">
        <v>167</v>
      </c>
      <c r="D148" s="4" t="s">
        <v>33</v>
      </c>
      <c r="E148" s="4">
        <v>1986</v>
      </c>
      <c r="F148" s="5">
        <v>0.01</v>
      </c>
      <c r="G148" s="4">
        <v>5</v>
      </c>
      <c r="H148" s="4">
        <v>184.4</v>
      </c>
      <c r="I148" s="16" t="s">
        <v>968</v>
      </c>
      <c r="J148" t="str">
        <f>IF(ISERROR(VLOOKUP($C148,Сумма!$B$3:$C$855,2,FALSE)),0,IF(VLOOKUP($C148,Сумма!$B$3:$N$855,13,FALSE)=I148,VLOOKUP($C148,Сумма!$B$3:$C$855,2,FALSE),0))</f>
        <v>СШОР 18 ОРИОН</v>
      </c>
    </row>
    <row r="149" spans="1:10" x14ac:dyDescent="0.35">
      <c r="A149" t="str">
        <f t="shared" si="2"/>
        <v>Патрина НадеждаЖВ</v>
      </c>
      <c r="B149" s="4">
        <v>6</v>
      </c>
      <c r="C149" s="4" t="s">
        <v>168</v>
      </c>
      <c r="D149" s="4" t="s">
        <v>26</v>
      </c>
      <c r="E149" s="4">
        <v>1968</v>
      </c>
      <c r="F149" s="5">
        <v>0.01</v>
      </c>
      <c r="G149" s="4">
        <f xml:space="preserve"> 5</f>
        <v>5</v>
      </c>
      <c r="H149" s="4">
        <v>184.4</v>
      </c>
      <c r="I149" s="16" t="s">
        <v>968</v>
      </c>
      <c r="J149" t="str">
        <f>IF(ISERROR(VLOOKUP($C149,Сумма!$B$3:$C$855,2,FALSE)),0,IF(VLOOKUP($C149,Сумма!$B$3:$N$855,13,FALSE)=I149,VLOOKUP($C149,Сумма!$B$3:$C$855,2,FALSE),0))</f>
        <v>Непоседы</v>
      </c>
    </row>
    <row r="150" spans="1:10" x14ac:dyDescent="0.35">
      <c r="A150" t="str">
        <f t="shared" si="2"/>
        <v>Лозинская ЮлияЖВ</v>
      </c>
      <c r="B150" s="4">
        <v>7</v>
      </c>
      <c r="C150" s="4" t="s">
        <v>169</v>
      </c>
      <c r="D150" s="4" t="s">
        <v>48</v>
      </c>
      <c r="E150" s="4">
        <v>1979</v>
      </c>
      <c r="F150" s="5">
        <v>1.0324074074074074E-2</v>
      </c>
      <c r="G150" s="4">
        <v>7</v>
      </c>
      <c r="H150" s="4">
        <v>180.6</v>
      </c>
      <c r="I150" s="16" t="s">
        <v>968</v>
      </c>
      <c r="J150" t="str">
        <f>IF(ISERROR(VLOOKUP($C150,Сумма!$B$3:$C$855,2,FALSE)),0,IF(VLOOKUP($C150,Сумма!$B$3:$N$855,13,FALSE)=I150,VLOOKUP($C150,Сумма!$B$3:$C$855,2,FALSE),0))</f>
        <v>СШОР 18 Юго-Запад</v>
      </c>
    </row>
    <row r="151" spans="1:10" x14ac:dyDescent="0.35">
      <c r="A151" t="str">
        <f t="shared" si="2"/>
        <v>Большунова ТатьянаЖВ</v>
      </c>
      <c r="B151" s="4">
        <v>8</v>
      </c>
      <c r="C151" s="4" t="s">
        <v>170</v>
      </c>
      <c r="D151" s="4" t="s">
        <v>37</v>
      </c>
      <c r="E151" s="4">
        <v>1963</v>
      </c>
      <c r="F151" s="5">
        <v>1.050925925925926E-2</v>
      </c>
      <c r="G151" s="4">
        <v>8</v>
      </c>
      <c r="H151" s="4">
        <v>178.5</v>
      </c>
      <c r="I151" s="16" t="s">
        <v>968</v>
      </c>
      <c r="J151" t="str">
        <f>IF(ISERROR(VLOOKUP($C151,Сумма!$B$3:$C$855,2,FALSE)),0,IF(VLOOKUP($C151,Сумма!$B$3:$N$855,13,FALSE)=I151,VLOOKUP($C151,Сумма!$B$3:$C$855,2,FALSE),0))</f>
        <v>СШОР 18 Макейчик</v>
      </c>
    </row>
    <row r="152" spans="1:10" x14ac:dyDescent="0.35">
      <c r="A152" t="str">
        <f t="shared" si="2"/>
        <v>Гречкина ИринаЖВ</v>
      </c>
      <c r="B152" s="4">
        <v>9</v>
      </c>
      <c r="C152" s="4" t="s">
        <v>171</v>
      </c>
      <c r="D152" s="4" t="s">
        <v>149</v>
      </c>
      <c r="E152" s="4">
        <v>1982</v>
      </c>
      <c r="F152" s="5">
        <v>1.0868055555555556E-2</v>
      </c>
      <c r="G152" s="4">
        <v>9</v>
      </c>
      <c r="H152" s="4">
        <v>174.3</v>
      </c>
      <c r="I152" s="16" t="s">
        <v>968</v>
      </c>
      <c r="J152" t="str">
        <f>IF(ISERROR(VLOOKUP($C152,Сумма!$B$3:$C$855,2,FALSE)),0,IF(VLOOKUP($C152,Сумма!$B$3:$N$855,13,FALSE)=I152,VLOOKUP($C152,Сумма!$B$3:$C$855,2,FALSE),0))</f>
        <v>СШОР 18 Олимп</v>
      </c>
    </row>
    <row r="153" spans="1:10" x14ac:dyDescent="0.35">
      <c r="A153" t="str">
        <f t="shared" si="2"/>
        <v>Дурнова ЕленаЖВ</v>
      </c>
      <c r="B153" s="4">
        <v>10</v>
      </c>
      <c r="C153" s="4" t="s">
        <v>172</v>
      </c>
      <c r="D153" s="4" t="s">
        <v>27</v>
      </c>
      <c r="E153" s="4">
        <v>1964</v>
      </c>
      <c r="F153" s="5">
        <v>1.0949074074074075E-2</v>
      </c>
      <c r="G153" s="4">
        <v>10</v>
      </c>
      <c r="H153" s="4">
        <v>173.4</v>
      </c>
      <c r="I153" s="16" t="s">
        <v>968</v>
      </c>
      <c r="J153" t="str">
        <f>IF(ISERROR(VLOOKUP($C153,Сумма!$B$3:$C$855,2,FALSE)),0,IF(VLOOKUP($C153,Сумма!$B$3:$N$855,13,FALSE)=I153,VLOOKUP($C153,Сумма!$B$3:$C$855,2,FALSE),0))</f>
        <v>Воронеж</v>
      </c>
    </row>
    <row r="154" spans="1:10" x14ac:dyDescent="0.35">
      <c r="A154" t="str">
        <f t="shared" si="2"/>
        <v>Кальницкая ГалинаЖВ</v>
      </c>
      <c r="B154" s="4">
        <v>11</v>
      </c>
      <c r="C154" s="4" t="s">
        <v>173</v>
      </c>
      <c r="D154" s="4" t="s">
        <v>33</v>
      </c>
      <c r="E154" s="4">
        <v>1982</v>
      </c>
      <c r="F154" s="5">
        <v>1.2488425925925925E-2</v>
      </c>
      <c r="G154" s="4">
        <v>11</v>
      </c>
      <c r="H154" s="4">
        <v>155.6</v>
      </c>
      <c r="I154" s="16" t="s">
        <v>968</v>
      </c>
      <c r="J154" t="str">
        <f>IF(ISERROR(VLOOKUP($C154,Сумма!$B$3:$C$855,2,FALSE)),0,IF(VLOOKUP($C154,Сумма!$B$3:$N$855,13,FALSE)=I154,VLOOKUP($C154,Сумма!$B$3:$C$855,2,FALSE),0))</f>
        <v>СШОР 18 ОРИОН</v>
      </c>
    </row>
    <row r="155" spans="1:10" x14ac:dyDescent="0.35">
      <c r="A155" t="str">
        <f t="shared" si="2"/>
        <v>Лопатина ТатьянаЖВ</v>
      </c>
      <c r="B155" s="4">
        <v>12</v>
      </c>
      <c r="C155" s="4" t="s">
        <v>174</v>
      </c>
      <c r="D155" s="4" t="s">
        <v>26</v>
      </c>
      <c r="E155" s="4">
        <v>1954</v>
      </c>
      <c r="F155" s="5">
        <v>1.2847222222222223E-2</v>
      </c>
      <c r="G155" s="4">
        <v>12</v>
      </c>
      <c r="H155" s="4">
        <v>151.5</v>
      </c>
      <c r="I155" s="16" t="s">
        <v>968</v>
      </c>
      <c r="J155" t="str">
        <f>IF(ISERROR(VLOOKUP($C155,Сумма!$B$3:$C$855,2,FALSE)),0,IF(VLOOKUP($C155,Сумма!$B$3:$N$855,13,FALSE)=I155,VLOOKUP($C155,Сумма!$B$3:$C$855,2,FALSE),0))</f>
        <v>Непоседы</v>
      </c>
    </row>
    <row r="156" spans="1:10" x14ac:dyDescent="0.35">
      <c r="A156" t="str">
        <f t="shared" si="2"/>
        <v>Назарова ЛюдмилаЖВ</v>
      </c>
      <c r="B156" s="4">
        <v>13</v>
      </c>
      <c r="C156" s="4" t="s">
        <v>175</v>
      </c>
      <c r="D156" s="4" t="s">
        <v>48</v>
      </c>
      <c r="E156" s="4">
        <v>1983</v>
      </c>
      <c r="F156" s="5">
        <v>1.7627314814814814E-2</v>
      </c>
      <c r="G156" s="4">
        <v>13</v>
      </c>
      <c r="H156" s="4">
        <v>96.2</v>
      </c>
      <c r="I156" s="16" t="s">
        <v>968</v>
      </c>
      <c r="J156" t="str">
        <f>IF(ISERROR(VLOOKUP($C156,Сумма!$B$3:$C$855,2,FALSE)),0,IF(VLOOKUP($C156,Сумма!$B$3:$N$855,13,FALSE)=I156,VLOOKUP($C156,Сумма!$B$3:$C$855,2,FALSE),0))</f>
        <v>СШОР 18 Юго-Запад</v>
      </c>
    </row>
    <row r="157" spans="1:10" x14ac:dyDescent="0.35">
      <c r="A157" t="str">
        <f t="shared" si="2"/>
        <v>Еремина ЕленаЖВ</v>
      </c>
      <c r="B157" s="4">
        <v>14</v>
      </c>
      <c r="C157" s="4" t="s">
        <v>176</v>
      </c>
      <c r="D157" s="4" t="s">
        <v>35</v>
      </c>
      <c r="E157" s="4">
        <v>1976</v>
      </c>
      <c r="F157" s="5">
        <v>1.7928240740740741E-2</v>
      </c>
      <c r="G157" s="4">
        <v>14</v>
      </c>
      <c r="H157" s="4">
        <v>92.7</v>
      </c>
      <c r="I157" s="16" t="s">
        <v>968</v>
      </c>
      <c r="J157" t="str">
        <f>IF(ISERROR(VLOOKUP($C157,Сумма!$B$3:$C$855,2,FALSE)),0,IF(VLOOKUP($C157,Сумма!$B$3:$N$855,13,FALSE)=I157,VLOOKUP($C157,Сумма!$B$3:$C$855,2,FALSE),0))</f>
        <v>СШОР 18 АТЛЕТ</v>
      </c>
    </row>
    <row r="158" spans="1:10" x14ac:dyDescent="0.35">
      <c r="A158" t="str">
        <f t="shared" si="2"/>
        <v>Савельева ИринаЖВ</v>
      </c>
      <c r="B158" s="4">
        <v>15</v>
      </c>
      <c r="C158" s="4" t="s">
        <v>177</v>
      </c>
      <c r="D158" s="4" t="s">
        <v>27</v>
      </c>
      <c r="E158" s="4">
        <v>1987</v>
      </c>
      <c r="F158" s="5">
        <v>1.9108796296296294E-2</v>
      </c>
      <c r="G158" s="4">
        <v>15</v>
      </c>
      <c r="H158" s="4">
        <v>79</v>
      </c>
      <c r="I158" s="16" t="s">
        <v>968</v>
      </c>
      <c r="J158" t="str">
        <f>IF(ISERROR(VLOOKUP($C158,Сумма!$B$3:$C$855,2,FALSE)),0,IF(VLOOKUP($C158,Сумма!$B$3:$N$855,13,FALSE)=I158,VLOOKUP($C158,Сумма!$B$3:$C$855,2,FALSE),0))</f>
        <v>Воронеж</v>
      </c>
    </row>
    <row r="159" spans="1:10" x14ac:dyDescent="0.35">
      <c r="A159" t="str">
        <f t="shared" si="2"/>
        <v/>
      </c>
      <c r="B159" s="40" t="s">
        <v>12</v>
      </c>
      <c r="C159" s="40"/>
      <c r="D159" s="40"/>
      <c r="E159" s="40"/>
      <c r="F159" s="40"/>
      <c r="G159" s="40"/>
      <c r="H159" s="40"/>
      <c r="I159" s="16"/>
      <c r="J159">
        <f>IF(ISERROR(VLOOKUP($C159,Сумма!$B$3:$C$855,2,FALSE)),0,IF(VLOOKUP($C159,Сумма!$B$3:$N$855,13,FALSE)=I159,VLOOKUP($C159,Сумма!$B$3:$C$855,2,FALSE),0))</f>
        <v>0</v>
      </c>
    </row>
    <row r="160" spans="1:10" x14ac:dyDescent="0.35">
      <c r="A160" t="str">
        <f t="shared" si="2"/>
        <v/>
      </c>
      <c r="B160" s="40"/>
      <c r="C160" s="40"/>
      <c r="D160" s="40"/>
      <c r="E160" s="40"/>
      <c r="F160" s="40"/>
      <c r="G160" s="40"/>
      <c r="H160" s="40"/>
      <c r="I160" s="16"/>
      <c r="J160">
        <f>IF(ISERROR(VLOOKUP($C160,Сумма!$B$3:$C$855,2,FALSE)),0,IF(VLOOKUP($C160,Сумма!$B$3:$N$855,13,FALSE)=I160,VLOOKUP($C160,Сумма!$B$3:$C$855,2,FALSE),0))</f>
        <v>0</v>
      </c>
    </row>
    <row r="161" spans="1:10" ht="28" x14ac:dyDescent="0.35">
      <c r="A161" t="str">
        <f t="shared" si="2"/>
        <v>Фамилия, имя</v>
      </c>
      <c r="B161" s="3" t="s">
        <v>20</v>
      </c>
      <c r="C161" s="4" t="s">
        <v>31</v>
      </c>
      <c r="D161" s="4" t="s">
        <v>21</v>
      </c>
      <c r="E161" s="4" t="s">
        <v>22</v>
      </c>
      <c r="F161" s="4" t="s">
        <v>23</v>
      </c>
      <c r="G161" s="4" t="s">
        <v>24</v>
      </c>
      <c r="H161" s="4" t="s">
        <v>25</v>
      </c>
      <c r="I161" s="16"/>
      <c r="J161">
        <f>IF(ISERROR(VLOOKUP($C161,Сумма!$B$3:$C$855,2,FALSE)),0,IF(VLOOKUP($C161,Сумма!$B$3:$N$855,13,FALSE)=I161,VLOOKUP($C161,Сумма!$B$3:$C$855,2,FALSE),0))</f>
        <v>0</v>
      </c>
    </row>
    <row r="162" spans="1:10" x14ac:dyDescent="0.35">
      <c r="A162" t="str">
        <f t="shared" si="2"/>
        <v>Калинина ЛилияЖЭ</v>
      </c>
      <c r="B162" s="4">
        <v>1</v>
      </c>
      <c r="C162" s="4" t="s">
        <v>178</v>
      </c>
      <c r="D162" s="4" t="s">
        <v>37</v>
      </c>
      <c r="E162" s="4">
        <v>1998</v>
      </c>
      <c r="F162" s="5">
        <v>1.0266203703703703E-2</v>
      </c>
      <c r="G162" s="4">
        <v>1</v>
      </c>
      <c r="H162" s="4">
        <v>200</v>
      </c>
      <c r="I162" s="16" t="s">
        <v>969</v>
      </c>
      <c r="J162" t="str">
        <f>IF(ISERROR(VLOOKUP($C162,Сумма!$B$3:$C$855,2,FALSE)),0,IF(VLOOKUP($C162,Сумма!$B$3:$N$855,13,FALSE)=I162,VLOOKUP($C162,Сумма!$B$3:$C$855,2,FALSE),0))</f>
        <v>СШОР 18 Макейчик</v>
      </c>
    </row>
    <row r="163" spans="1:10" x14ac:dyDescent="0.35">
      <c r="A163" t="str">
        <f t="shared" si="2"/>
        <v>Георгиева МаргаритаЖЭ</v>
      </c>
      <c r="B163" s="4">
        <v>2</v>
      </c>
      <c r="C163" s="4" t="s">
        <v>179</v>
      </c>
      <c r="D163" s="4" t="s">
        <v>149</v>
      </c>
      <c r="E163" s="4">
        <v>1981</v>
      </c>
      <c r="F163" s="5">
        <v>1.1261574074074071E-2</v>
      </c>
      <c r="G163" s="4">
        <v>2</v>
      </c>
      <c r="H163" s="4">
        <v>190.4</v>
      </c>
      <c r="I163" s="16" t="s">
        <v>969</v>
      </c>
      <c r="J163" t="str">
        <f>IF(ISERROR(VLOOKUP($C163,Сумма!$B$3:$C$855,2,FALSE)),0,IF(VLOOKUP($C163,Сумма!$B$3:$N$855,13,FALSE)=I163,VLOOKUP($C163,Сумма!$B$3:$C$855,2,FALSE),0))</f>
        <v>СШОР 18 Олимп</v>
      </c>
    </row>
    <row r="164" spans="1:10" x14ac:dyDescent="0.35">
      <c r="A164" t="str">
        <f t="shared" si="2"/>
        <v>Попова АннаЖЭ</v>
      </c>
      <c r="B164" s="4">
        <v>3</v>
      </c>
      <c r="C164" s="4" t="s">
        <v>180</v>
      </c>
      <c r="D164" s="4" t="s">
        <v>44</v>
      </c>
      <c r="E164" s="4">
        <v>1996</v>
      </c>
      <c r="F164" s="5">
        <v>1.1597222222222222E-2</v>
      </c>
      <c r="G164" s="4">
        <v>3</v>
      </c>
      <c r="H164" s="4">
        <v>187.1</v>
      </c>
      <c r="I164" s="16" t="s">
        <v>969</v>
      </c>
      <c r="J164" t="str">
        <f>IF(ISERROR(VLOOKUP($C164,Сумма!$B$3:$C$855,2,FALSE)),0,IF(VLOOKUP($C164,Сумма!$B$3:$N$855,13,FALSE)=I164,VLOOKUP($C164,Сумма!$B$3:$C$855,2,FALSE),0))</f>
        <v>СШОР 18 Берёзовая р</v>
      </c>
    </row>
    <row r="165" spans="1:10" x14ac:dyDescent="0.35">
      <c r="A165" t="str">
        <f t="shared" si="2"/>
        <v>Свирь ЕкатеринаЖЭ</v>
      </c>
      <c r="B165" s="4">
        <v>4</v>
      </c>
      <c r="C165" s="4" t="s">
        <v>181</v>
      </c>
      <c r="D165" s="4" t="s">
        <v>35</v>
      </c>
      <c r="E165" s="4">
        <v>1984</v>
      </c>
      <c r="F165" s="5">
        <v>1.2731481481481481E-2</v>
      </c>
      <c r="G165" s="4">
        <v>4</v>
      </c>
      <c r="H165" s="4">
        <v>176</v>
      </c>
      <c r="I165" s="16" t="s">
        <v>969</v>
      </c>
      <c r="J165" t="str">
        <f>IF(ISERROR(VLOOKUP($C165,Сумма!$B$3:$C$855,2,FALSE)),0,IF(VLOOKUP($C165,Сумма!$B$3:$N$855,13,FALSE)=I165,VLOOKUP($C165,Сумма!$B$3:$C$855,2,FALSE),0))</f>
        <v>СШОР 18 АТЛЕТ</v>
      </c>
    </row>
    <row r="166" spans="1:10" x14ac:dyDescent="0.35">
      <c r="A166" t="str">
        <f t="shared" si="2"/>
        <v>Сукочева АнастасияЖЭ</v>
      </c>
      <c r="B166" s="4">
        <v>5</v>
      </c>
      <c r="C166" s="4" t="s">
        <v>182</v>
      </c>
      <c r="D166" s="4" t="s">
        <v>35</v>
      </c>
      <c r="E166" s="4">
        <v>2001</v>
      </c>
      <c r="F166" s="5">
        <v>1.2962962962962963E-2</v>
      </c>
      <c r="G166" s="4">
        <v>5</v>
      </c>
      <c r="H166" s="4">
        <v>173.8</v>
      </c>
      <c r="I166" s="16" t="s">
        <v>969</v>
      </c>
      <c r="J166" t="str">
        <f>IF(ISERROR(VLOOKUP($C166,Сумма!$B$3:$C$855,2,FALSE)),0,IF(VLOOKUP($C166,Сумма!$B$3:$N$855,13,FALSE)=I166,VLOOKUP($C166,Сумма!$B$3:$C$855,2,FALSE),0))</f>
        <v>СШОР 18 АТЛЕТ</v>
      </c>
    </row>
    <row r="167" spans="1:10" x14ac:dyDescent="0.35">
      <c r="A167" t="str">
        <f t="shared" si="2"/>
        <v>Литвина ИринаЖЭ</v>
      </c>
      <c r="B167" s="4">
        <v>6</v>
      </c>
      <c r="C167" s="4" t="s">
        <v>183</v>
      </c>
      <c r="D167" s="4" t="s">
        <v>35</v>
      </c>
      <c r="E167" s="4">
        <v>1990</v>
      </c>
      <c r="F167" s="5">
        <v>1.3182870370370371E-2</v>
      </c>
      <c r="G167" s="4">
        <v>6</v>
      </c>
      <c r="H167" s="4">
        <v>171.6</v>
      </c>
      <c r="I167" s="16" t="s">
        <v>969</v>
      </c>
      <c r="J167" t="str">
        <f>IF(ISERROR(VLOOKUP($C167,Сумма!$B$3:$C$855,2,FALSE)),0,IF(VLOOKUP($C167,Сумма!$B$3:$N$855,13,FALSE)=I167,VLOOKUP($C167,Сумма!$B$3:$C$855,2,FALSE),0))</f>
        <v>СШОР 18 АТЛЕТ</v>
      </c>
    </row>
    <row r="168" spans="1:10" x14ac:dyDescent="0.35">
      <c r="A168" t="str">
        <f t="shared" si="2"/>
        <v>Давыдова МарияЖЭ</v>
      </c>
      <c r="B168" s="4">
        <v>7</v>
      </c>
      <c r="C168" s="4" t="s">
        <v>184</v>
      </c>
      <c r="D168" s="4" t="s">
        <v>27</v>
      </c>
      <c r="E168" s="4">
        <v>1992</v>
      </c>
      <c r="F168" s="5">
        <v>1.3263888888888889E-2</v>
      </c>
      <c r="G168" s="4">
        <v>7</v>
      </c>
      <c r="H168" s="4">
        <v>170.9</v>
      </c>
      <c r="I168" s="16" t="s">
        <v>969</v>
      </c>
      <c r="J168" t="str">
        <f>IF(ISERROR(VLOOKUP($C168,Сумма!$B$3:$C$855,2,FALSE)),0,IF(VLOOKUP($C168,Сумма!$B$3:$N$855,13,FALSE)=I168,VLOOKUP($C168,Сумма!$B$3:$C$855,2,FALSE),0))</f>
        <v>Давыдова</v>
      </c>
    </row>
    <row r="169" spans="1:10" x14ac:dyDescent="0.35">
      <c r="A169" t="str">
        <f t="shared" si="2"/>
        <v>Плахотина ИринаЖЭ</v>
      </c>
      <c r="B169" s="4">
        <v>8</v>
      </c>
      <c r="C169" s="4" t="s">
        <v>185</v>
      </c>
      <c r="D169" s="4" t="s">
        <v>27</v>
      </c>
      <c r="E169" s="4">
        <v>1991</v>
      </c>
      <c r="F169" s="5">
        <v>1.3854166666666666E-2</v>
      </c>
      <c r="G169" s="4">
        <v>8</v>
      </c>
      <c r="H169" s="4">
        <v>165.1</v>
      </c>
      <c r="I169" s="16" t="s">
        <v>969</v>
      </c>
      <c r="J169" t="str">
        <f>IF(ISERROR(VLOOKUP($C169,Сумма!$B$3:$C$855,2,FALSE)),0,IF(VLOOKUP($C169,Сумма!$B$3:$N$855,13,FALSE)=I169,VLOOKUP($C169,Сумма!$B$3:$C$855,2,FALSE),0))</f>
        <v>Воронеж</v>
      </c>
    </row>
    <row r="170" spans="1:10" x14ac:dyDescent="0.35">
      <c r="A170" t="str">
        <f t="shared" si="2"/>
        <v>Зеленина ЛидияЖЭ</v>
      </c>
      <c r="B170" s="4">
        <v>9</v>
      </c>
      <c r="C170" s="4" t="s">
        <v>186</v>
      </c>
      <c r="D170" s="4" t="s">
        <v>29</v>
      </c>
      <c r="E170" s="4">
        <v>1994</v>
      </c>
      <c r="F170" s="5">
        <v>1.3946759259259258E-2</v>
      </c>
      <c r="G170" s="4">
        <v>9</v>
      </c>
      <c r="H170" s="4">
        <v>164.2</v>
      </c>
      <c r="I170" s="16" t="s">
        <v>969</v>
      </c>
      <c r="J170" t="str">
        <f>IF(ISERROR(VLOOKUP($C170,Сумма!$B$3:$C$855,2,FALSE)),0,IF(VLOOKUP($C170,Сумма!$B$3:$N$855,13,FALSE)=I170,VLOOKUP($C170,Сумма!$B$3:$C$855,2,FALSE),0))</f>
        <v>Паровоз</v>
      </c>
    </row>
    <row r="171" spans="1:10" x14ac:dyDescent="0.35">
      <c r="A171" t="str">
        <f t="shared" si="2"/>
        <v>Шевелева ИннаЖЭ</v>
      </c>
      <c r="B171" s="4">
        <v>10</v>
      </c>
      <c r="C171" s="4" t="s">
        <v>187</v>
      </c>
      <c r="D171" s="4" t="s">
        <v>27</v>
      </c>
      <c r="E171" s="4">
        <v>1985</v>
      </c>
      <c r="F171" s="5">
        <v>1.4560185185185183E-2</v>
      </c>
      <c r="G171" s="4">
        <v>10</v>
      </c>
      <c r="H171" s="4">
        <v>158.19999999999999</v>
      </c>
      <c r="I171" s="16" t="s">
        <v>969</v>
      </c>
      <c r="J171" t="str">
        <f>IF(ISERROR(VLOOKUP($C171,Сумма!$B$3:$C$855,2,FALSE)),0,IF(VLOOKUP($C171,Сумма!$B$3:$N$855,13,FALSE)=I171,VLOOKUP($C171,Сумма!$B$3:$C$855,2,FALSE),0))</f>
        <v>Воронеж</v>
      </c>
    </row>
    <row r="172" spans="1:10" x14ac:dyDescent="0.35">
      <c r="A172" t="str">
        <f t="shared" si="2"/>
        <v>Полунина ИринаЖЭ</v>
      </c>
      <c r="B172" s="4">
        <v>11</v>
      </c>
      <c r="C172" s="4" t="s">
        <v>188</v>
      </c>
      <c r="D172" s="4" t="s">
        <v>27</v>
      </c>
      <c r="E172" s="4">
        <v>1990</v>
      </c>
      <c r="F172" s="5">
        <v>1.4594907407407405E-2</v>
      </c>
      <c r="G172" s="4">
        <v>11</v>
      </c>
      <c r="H172" s="4">
        <v>157.9</v>
      </c>
      <c r="I172" s="16" t="s">
        <v>969</v>
      </c>
      <c r="J172" t="str">
        <f>IF(ISERROR(VLOOKUP($C172,Сумма!$B$3:$C$855,2,FALSE)),0,IF(VLOOKUP($C172,Сумма!$B$3:$N$855,13,FALSE)=I172,VLOOKUP($C172,Сумма!$B$3:$C$855,2,FALSE),0))</f>
        <v>Воронеж</v>
      </c>
    </row>
    <row r="173" spans="1:10" x14ac:dyDescent="0.35">
      <c r="A173" t="str">
        <f t="shared" si="2"/>
        <v>Коршикова ДарьяЖЭ</v>
      </c>
      <c r="B173" s="4">
        <v>12</v>
      </c>
      <c r="C173" s="4" t="s">
        <v>189</v>
      </c>
      <c r="D173" s="4" t="s">
        <v>112</v>
      </c>
      <c r="E173" s="4">
        <v>2003</v>
      </c>
      <c r="F173" s="5">
        <v>1.5046296296296295E-2</v>
      </c>
      <c r="G173" s="4">
        <v>12</v>
      </c>
      <c r="H173" s="4">
        <v>153.5</v>
      </c>
      <c r="I173" s="16" t="s">
        <v>969</v>
      </c>
      <c r="J173" t="str">
        <f>IF(ISERROR(VLOOKUP($C173,Сумма!$B$3:$C$855,2,FALSE)),0,IF(VLOOKUP($C173,Сумма!$B$3:$N$855,13,FALSE)=I173,VLOOKUP($C173,Сумма!$B$3:$C$855,2,FALSE),0))</f>
        <v>СШОР 18 Канищева</v>
      </c>
    </row>
    <row r="174" spans="1:10" x14ac:dyDescent="0.35">
      <c r="A174" t="str">
        <f t="shared" si="2"/>
        <v>Райкова ДарьяЖЭ</v>
      </c>
      <c r="B174" s="4">
        <v>13</v>
      </c>
      <c r="C174" s="4" t="s">
        <v>190</v>
      </c>
      <c r="D174" s="4" t="s">
        <v>27</v>
      </c>
      <c r="E174" s="4">
        <v>1999</v>
      </c>
      <c r="F174" s="5">
        <v>1.5729166666666666E-2</v>
      </c>
      <c r="G174" s="4">
        <v>13</v>
      </c>
      <c r="H174" s="4">
        <v>146.80000000000001</v>
      </c>
      <c r="I174" s="16" t="s">
        <v>969</v>
      </c>
      <c r="J174" t="str">
        <f>IF(ISERROR(VLOOKUP($C174,Сумма!$B$3:$C$855,2,FALSE)),0,IF(VLOOKUP($C174,Сумма!$B$3:$N$855,13,FALSE)=I174,VLOOKUP($C174,Сумма!$B$3:$C$855,2,FALSE),0))</f>
        <v>Воронеж</v>
      </c>
    </row>
    <row r="175" spans="1:10" x14ac:dyDescent="0.35">
      <c r="A175" t="str">
        <f t="shared" si="2"/>
        <v>Раздымалина НатальяЖЭ</v>
      </c>
      <c r="B175" s="4">
        <v>14</v>
      </c>
      <c r="C175" s="4" t="s">
        <v>191</v>
      </c>
      <c r="D175" s="4" t="s">
        <v>35</v>
      </c>
      <c r="E175" s="4">
        <v>1999</v>
      </c>
      <c r="F175" s="5">
        <v>1.7465277777777777E-2</v>
      </c>
      <c r="G175" s="4">
        <v>14</v>
      </c>
      <c r="H175" s="4">
        <v>129.9</v>
      </c>
      <c r="I175" s="16" t="s">
        <v>969</v>
      </c>
      <c r="J175" t="str">
        <f>IF(ISERROR(VLOOKUP($C175,Сумма!$B$3:$C$855,2,FALSE)),0,IF(VLOOKUP($C175,Сумма!$B$3:$N$855,13,FALSE)=I175,VLOOKUP($C175,Сумма!$B$3:$C$855,2,FALSE),0))</f>
        <v>СШОР 18 АТЛЕТ</v>
      </c>
    </row>
    <row r="176" spans="1:10" ht="15.5" x14ac:dyDescent="0.35">
      <c r="A176" t="str">
        <f t="shared" si="2"/>
        <v/>
      </c>
      <c r="B176" s="40" t="s">
        <v>13</v>
      </c>
      <c r="C176" s="40"/>
      <c r="D176" s="40"/>
      <c r="E176" s="40"/>
      <c r="F176" s="40"/>
      <c r="G176" s="40"/>
      <c r="H176" s="40"/>
      <c r="I176" s="17"/>
      <c r="J176">
        <f>IF(ISERROR(VLOOKUP($C176,Сумма!$B$3:$C$855,2,FALSE)),0,IF(VLOOKUP($C176,Сумма!$B$3:$N$855,13,FALSE)=I176,VLOOKUP($C176,Сумма!$B$3:$C$855,2,FALSE),0))</f>
        <v>0</v>
      </c>
    </row>
    <row r="177" spans="1:10" ht="15.5" x14ac:dyDescent="0.35">
      <c r="A177" t="str">
        <f t="shared" si="2"/>
        <v/>
      </c>
      <c r="B177" s="40"/>
      <c r="C177" s="40"/>
      <c r="D177" s="40"/>
      <c r="E177" s="40"/>
      <c r="F177" s="40"/>
      <c r="G177" s="40"/>
      <c r="H177" s="40"/>
      <c r="I177" s="17"/>
      <c r="J177">
        <f>IF(ISERROR(VLOOKUP($C177,Сумма!$B$3:$C$855,2,FALSE)),0,IF(VLOOKUP($C177,Сумма!$B$3:$N$855,13,FALSE)=I177,VLOOKUP($C177,Сумма!$B$3:$C$855,2,FALSE),0))</f>
        <v>0</v>
      </c>
    </row>
    <row r="178" spans="1:10" ht="28" x14ac:dyDescent="0.35">
      <c r="A178" t="str">
        <f t="shared" si="2"/>
        <v>Фамилия, имя</v>
      </c>
      <c r="B178" s="3" t="s">
        <v>20</v>
      </c>
      <c r="C178" s="4" t="s">
        <v>31</v>
      </c>
      <c r="D178" s="4" t="s">
        <v>21</v>
      </c>
      <c r="E178" s="4" t="s">
        <v>22</v>
      </c>
      <c r="F178" s="4" t="s">
        <v>23</v>
      </c>
      <c r="G178" s="4" t="s">
        <v>24</v>
      </c>
      <c r="H178" s="4" t="s">
        <v>25</v>
      </c>
      <c r="I178" s="16"/>
      <c r="J178">
        <f>IF(ISERROR(VLOOKUP($C178,Сумма!$B$3:$C$855,2,FALSE)),0,IF(VLOOKUP($C178,Сумма!$B$3:$N$855,13,FALSE)=I178,VLOOKUP($C178,Сумма!$B$3:$C$855,2,FALSE),0))</f>
        <v>0</v>
      </c>
    </row>
    <row r="179" spans="1:10" x14ac:dyDescent="0.35">
      <c r="A179" t="str">
        <f t="shared" si="2"/>
        <v>Хованский ВасилийМ10</v>
      </c>
      <c r="B179" s="4">
        <v>1</v>
      </c>
      <c r="C179" s="4" t="s">
        <v>192</v>
      </c>
      <c r="D179" s="4" t="s">
        <v>33</v>
      </c>
      <c r="E179" s="4">
        <v>2012</v>
      </c>
      <c r="F179" s="5">
        <v>6.4583333333333333E-3</v>
      </c>
      <c r="G179" s="4">
        <v>1</v>
      </c>
      <c r="H179" s="4">
        <v>200</v>
      </c>
      <c r="I179" s="16" t="s">
        <v>970</v>
      </c>
      <c r="J179" t="str">
        <f>IF(ISERROR(VLOOKUP($C179,Сумма!$B$3:$C$855,2,FALSE)),0,IF(VLOOKUP($C179,Сумма!$B$3:$N$855,13,FALSE)=I179,VLOOKUP($C179,Сумма!$B$3:$C$855,2,FALSE),0))</f>
        <v>СШОР 18 ОРИОН</v>
      </c>
    </row>
    <row r="180" spans="1:10" x14ac:dyDescent="0.35">
      <c r="A180" t="str">
        <f t="shared" si="2"/>
        <v>Шумко МихаилМ10</v>
      </c>
      <c r="B180" s="4">
        <v>2</v>
      </c>
      <c r="C180" s="4" t="s">
        <v>193</v>
      </c>
      <c r="D180" s="4" t="s">
        <v>37</v>
      </c>
      <c r="E180" s="4">
        <v>2012</v>
      </c>
      <c r="F180" s="5">
        <v>8.1249999999999985E-3</v>
      </c>
      <c r="G180" s="4">
        <v>2</v>
      </c>
      <c r="H180" s="4">
        <v>174.2</v>
      </c>
      <c r="I180" s="16" t="s">
        <v>970</v>
      </c>
      <c r="J180" t="str">
        <f>IF(ISERROR(VLOOKUP($C180,Сумма!$B$3:$C$855,2,FALSE)),0,IF(VLOOKUP($C180,Сумма!$B$3:$N$855,13,FALSE)=I180,VLOOKUP($C180,Сумма!$B$3:$C$855,2,FALSE),0))</f>
        <v>СШОР 18 Макейчик</v>
      </c>
    </row>
    <row r="181" spans="1:10" x14ac:dyDescent="0.35">
      <c r="A181" t="str">
        <f t="shared" si="2"/>
        <v>Головин ГеоргийМ10</v>
      </c>
      <c r="B181" s="4">
        <v>3</v>
      </c>
      <c r="C181" s="4" t="s">
        <v>194</v>
      </c>
      <c r="D181" s="4" t="s">
        <v>33</v>
      </c>
      <c r="E181" s="4">
        <v>2014</v>
      </c>
      <c r="F181" s="5">
        <v>8.5879629629629622E-3</v>
      </c>
      <c r="G181" s="4">
        <v>3</v>
      </c>
      <c r="H181" s="4">
        <v>167.1</v>
      </c>
      <c r="I181" s="16" t="s">
        <v>970</v>
      </c>
      <c r="J181" t="str">
        <f>IF(ISERROR(VLOOKUP($C181,Сумма!$B$3:$C$855,2,FALSE)),0,IF(VLOOKUP($C181,Сумма!$B$3:$N$855,13,FALSE)=I181,VLOOKUP($C181,Сумма!$B$3:$C$855,2,FALSE),0))</f>
        <v>СШОР 18 ОРИОН</v>
      </c>
    </row>
    <row r="182" spans="1:10" x14ac:dyDescent="0.35">
      <c r="A182" t="str">
        <f t="shared" si="2"/>
        <v>Панков ДанилМ10</v>
      </c>
      <c r="B182" s="4">
        <v>4</v>
      </c>
      <c r="C182" s="4" t="s">
        <v>195</v>
      </c>
      <c r="D182" s="4" t="s">
        <v>37</v>
      </c>
      <c r="E182" s="4">
        <v>2012</v>
      </c>
      <c r="F182" s="5">
        <v>8.9004629629629625E-3</v>
      </c>
      <c r="G182" s="4">
        <v>4</v>
      </c>
      <c r="H182" s="4">
        <v>162.19999999999999</v>
      </c>
      <c r="I182" s="16" t="s">
        <v>970</v>
      </c>
      <c r="J182" t="str">
        <f>IF(ISERROR(VLOOKUP($C182,Сумма!$B$3:$C$855,2,FALSE)),0,IF(VLOOKUP($C182,Сумма!$B$3:$N$855,13,FALSE)=I182,VLOOKUP($C182,Сумма!$B$3:$C$855,2,FALSE),0))</f>
        <v>СШОР 18 Макейчик</v>
      </c>
    </row>
    <row r="183" spans="1:10" x14ac:dyDescent="0.35">
      <c r="A183" t="str">
        <f t="shared" si="2"/>
        <v>Киселев ИванМ10</v>
      </c>
      <c r="B183" s="4">
        <v>5</v>
      </c>
      <c r="C183" s="4" t="s">
        <v>196</v>
      </c>
      <c r="D183" s="4" t="s">
        <v>37</v>
      </c>
      <c r="E183" s="4">
        <v>2013</v>
      </c>
      <c r="F183" s="5">
        <v>9.8379629629629633E-3</v>
      </c>
      <c r="G183" s="4">
        <v>5</v>
      </c>
      <c r="H183" s="4">
        <v>147.69999999999999</v>
      </c>
      <c r="I183" s="16" t="s">
        <v>970</v>
      </c>
      <c r="J183" t="str">
        <f>IF(ISERROR(VLOOKUP($C183,Сумма!$B$3:$C$855,2,FALSE)),0,IF(VLOOKUP($C183,Сумма!$B$3:$N$855,13,FALSE)=I183,VLOOKUP($C183,Сумма!$B$3:$C$855,2,FALSE),0))</f>
        <v>СШОР 18 Макейчик</v>
      </c>
    </row>
    <row r="184" spans="1:10" x14ac:dyDescent="0.35">
      <c r="A184" t="str">
        <f t="shared" si="2"/>
        <v>Чикунов МихаилМ10</v>
      </c>
      <c r="B184" s="4">
        <v>6</v>
      </c>
      <c r="C184" s="4" t="s">
        <v>197</v>
      </c>
      <c r="D184" s="4" t="s">
        <v>98</v>
      </c>
      <c r="E184" s="4">
        <v>2012</v>
      </c>
      <c r="F184" s="5">
        <v>1.0497685185185186E-2</v>
      </c>
      <c r="G184" s="4">
        <v>6</v>
      </c>
      <c r="H184" s="4">
        <v>137.5</v>
      </c>
      <c r="I184" s="16" t="s">
        <v>970</v>
      </c>
      <c r="J184" t="str">
        <f>IF(ISERROR(VLOOKUP($C184,Сумма!$B$3:$C$855,2,FALSE)),0,IF(VLOOKUP($C184,Сумма!$B$3:$N$855,13,FALSE)=I184,VLOOKUP($C184,Сумма!$B$3:$C$855,2,FALSE),0))</f>
        <v>СШОР 18 Торнадо</v>
      </c>
    </row>
    <row r="185" spans="1:10" x14ac:dyDescent="0.35">
      <c r="A185" t="str">
        <f t="shared" si="2"/>
        <v>Рудько АлексейМ10</v>
      </c>
      <c r="B185" s="4">
        <v>7</v>
      </c>
      <c r="C185" s="4" t="s">
        <v>198</v>
      </c>
      <c r="D185" s="4" t="s">
        <v>58</v>
      </c>
      <c r="E185" s="4">
        <v>2013</v>
      </c>
      <c r="F185" s="5">
        <v>1.0601851851851854E-2</v>
      </c>
      <c r="G185" s="4">
        <v>7</v>
      </c>
      <c r="H185" s="4">
        <v>135.9</v>
      </c>
      <c r="I185" s="16" t="s">
        <v>970</v>
      </c>
      <c r="J185" t="str">
        <f>IF(ISERROR(VLOOKUP($C185,Сумма!$B$3:$C$855,2,FALSE)),0,IF(VLOOKUP($C185,Сумма!$B$3:$N$855,13,FALSE)=I185,VLOOKUP($C185,Сумма!$B$3:$C$855,2,FALSE),0))</f>
        <v>СШОР 18 Дон спорт</v>
      </c>
    </row>
    <row r="186" spans="1:10" x14ac:dyDescent="0.35">
      <c r="A186" t="str">
        <f t="shared" si="2"/>
        <v>Котов АнтонМ10</v>
      </c>
      <c r="B186" s="4">
        <v>8</v>
      </c>
      <c r="C186" s="4" t="s">
        <v>199</v>
      </c>
      <c r="D186" s="4" t="s">
        <v>58</v>
      </c>
      <c r="E186" s="4">
        <v>2012</v>
      </c>
      <c r="F186" s="5">
        <v>1.1608796296296296E-2</v>
      </c>
      <c r="G186" s="4">
        <v>8</v>
      </c>
      <c r="H186" s="4">
        <v>120.3</v>
      </c>
      <c r="I186" s="16" t="s">
        <v>970</v>
      </c>
      <c r="J186" t="str">
        <f>IF(ISERROR(VLOOKUP($C186,Сумма!$B$3:$C$855,2,FALSE)),0,IF(VLOOKUP($C186,Сумма!$B$3:$N$855,13,FALSE)=I186,VLOOKUP($C186,Сумма!$B$3:$C$855,2,FALSE),0))</f>
        <v>СШОР 18 Дон спорт</v>
      </c>
    </row>
    <row r="187" spans="1:10" x14ac:dyDescent="0.35">
      <c r="A187" t="str">
        <f t="shared" si="2"/>
        <v>Гурин МихаилМ10</v>
      </c>
      <c r="B187" s="4">
        <v>9</v>
      </c>
      <c r="C187" s="4" t="s">
        <v>200</v>
      </c>
      <c r="D187" s="4" t="s">
        <v>83</v>
      </c>
      <c r="E187" s="4">
        <v>2012</v>
      </c>
      <c r="F187" s="5">
        <v>1.2129629629629629E-2</v>
      </c>
      <c r="G187" s="4">
        <v>9</v>
      </c>
      <c r="H187" s="4">
        <v>112.2</v>
      </c>
      <c r="I187" s="16" t="s">
        <v>970</v>
      </c>
      <c r="J187" t="str">
        <f>IF(ISERROR(VLOOKUP($C187,Сумма!$B$3:$C$855,2,FALSE)),0,IF(VLOOKUP($C187,Сумма!$B$3:$N$855,13,FALSE)=I187,VLOOKUP($C187,Сумма!$B$3:$C$855,2,FALSE),0))</f>
        <v>СШОР 18 ГавриловSki</v>
      </c>
    </row>
    <row r="188" spans="1:10" x14ac:dyDescent="0.35">
      <c r="A188" t="str">
        <f t="shared" si="2"/>
        <v>Пошвин КириллМ10</v>
      </c>
      <c r="B188" s="4">
        <v>10</v>
      </c>
      <c r="C188" s="4" t="s">
        <v>201</v>
      </c>
      <c r="D188" s="4" t="s">
        <v>46</v>
      </c>
      <c r="E188" s="4">
        <v>2012</v>
      </c>
      <c r="F188" s="5">
        <v>1.2199074074074072E-2</v>
      </c>
      <c r="G188" s="4">
        <v>10</v>
      </c>
      <c r="H188" s="4">
        <v>111.2</v>
      </c>
      <c r="I188" s="16" t="s">
        <v>970</v>
      </c>
      <c r="J188" t="str">
        <f>IF(ISERROR(VLOOKUP($C188,Сумма!$B$3:$C$855,2,FALSE)),0,IF(VLOOKUP($C188,Сумма!$B$3:$N$855,13,FALSE)=I188,VLOOKUP($C188,Сумма!$B$3:$C$855,2,FALSE),0))</f>
        <v>СШОР 18 Смородино</v>
      </c>
    </row>
    <row r="189" spans="1:10" x14ac:dyDescent="0.35">
      <c r="A189" t="str">
        <f t="shared" si="2"/>
        <v>Прядильщиков ЕвгенийМ10</v>
      </c>
      <c r="B189" s="4">
        <v>11</v>
      </c>
      <c r="C189" s="4" t="s">
        <v>202</v>
      </c>
      <c r="D189" s="4" t="s">
        <v>48</v>
      </c>
      <c r="E189" s="4">
        <v>2012</v>
      </c>
      <c r="F189" s="5">
        <v>1.2650462962962962E-2</v>
      </c>
      <c r="G189" s="4">
        <v>11</v>
      </c>
      <c r="H189" s="4">
        <v>104.2</v>
      </c>
      <c r="I189" s="16" t="s">
        <v>970</v>
      </c>
      <c r="J189" t="str">
        <f>IF(ISERROR(VLOOKUP($C189,Сумма!$B$3:$C$855,2,FALSE)),0,IF(VLOOKUP($C189,Сумма!$B$3:$N$855,13,FALSE)=I189,VLOOKUP($C189,Сумма!$B$3:$C$855,2,FALSE),0))</f>
        <v>СШОР 18 Юго-Запад</v>
      </c>
    </row>
    <row r="190" spans="1:10" x14ac:dyDescent="0.35">
      <c r="A190" t="str">
        <f t="shared" si="2"/>
        <v>Постников НиколайМ10</v>
      </c>
      <c r="B190" s="4">
        <v>12</v>
      </c>
      <c r="C190" s="4" t="s">
        <v>203</v>
      </c>
      <c r="D190" s="4" t="s">
        <v>44</v>
      </c>
      <c r="E190" s="4">
        <v>2012</v>
      </c>
      <c r="F190" s="5">
        <v>1.2650462962962962E-2</v>
      </c>
      <c r="G190" s="4">
        <f xml:space="preserve"> 11</f>
        <v>11</v>
      </c>
      <c r="H190" s="4">
        <v>104.2</v>
      </c>
      <c r="I190" s="16" t="s">
        <v>970</v>
      </c>
      <c r="J190" t="str">
        <f>IF(ISERROR(VLOOKUP($C190,Сумма!$B$3:$C$855,2,FALSE)),0,IF(VLOOKUP($C190,Сумма!$B$3:$N$855,13,FALSE)=I190,VLOOKUP($C190,Сумма!$B$3:$C$855,2,FALSE),0))</f>
        <v>СШОР 18 Берёзовая р</v>
      </c>
    </row>
    <row r="191" spans="1:10" x14ac:dyDescent="0.35">
      <c r="A191" t="str">
        <f t="shared" si="2"/>
        <v>Толмачев ВасилийМ10</v>
      </c>
      <c r="B191" s="4">
        <v>13</v>
      </c>
      <c r="C191" s="4" t="s">
        <v>204</v>
      </c>
      <c r="D191" s="4" t="s">
        <v>37</v>
      </c>
      <c r="E191" s="4">
        <v>2013</v>
      </c>
      <c r="F191" s="5">
        <v>1.2766203703703703E-2</v>
      </c>
      <c r="G191" s="4">
        <v>13</v>
      </c>
      <c r="H191" s="4">
        <v>102.4</v>
      </c>
      <c r="I191" s="16" t="s">
        <v>970</v>
      </c>
      <c r="J191" t="str">
        <f>IF(ISERROR(VLOOKUP($C191,Сумма!$B$3:$C$855,2,FALSE)),0,IF(VLOOKUP($C191,Сумма!$B$3:$N$855,13,FALSE)=I191,VLOOKUP($C191,Сумма!$B$3:$C$855,2,FALSE),0))</f>
        <v>СШОР 18 Макейчик</v>
      </c>
    </row>
    <row r="192" spans="1:10" x14ac:dyDescent="0.35">
      <c r="A192" t="str">
        <f t="shared" si="2"/>
        <v>Корсаков ТимурМ10</v>
      </c>
      <c r="B192" s="4">
        <v>14</v>
      </c>
      <c r="C192" s="4" t="s">
        <v>205</v>
      </c>
      <c r="D192" s="4" t="s">
        <v>58</v>
      </c>
      <c r="E192" s="4">
        <v>2013</v>
      </c>
      <c r="F192" s="5">
        <v>1.4467592592592593E-2</v>
      </c>
      <c r="G192" s="4">
        <v>14</v>
      </c>
      <c r="H192" s="4">
        <v>76</v>
      </c>
      <c r="I192" s="16" t="s">
        <v>970</v>
      </c>
      <c r="J192" t="str">
        <f>IF(ISERROR(VLOOKUP($C192,Сумма!$B$3:$C$855,2,FALSE)),0,IF(VLOOKUP($C192,Сумма!$B$3:$N$855,13,FALSE)=I192,VLOOKUP($C192,Сумма!$B$3:$C$855,2,FALSE),0))</f>
        <v>СШОР 18 Дон спорт</v>
      </c>
    </row>
    <row r="193" spans="1:10" x14ac:dyDescent="0.35">
      <c r="A193" t="str">
        <f t="shared" si="2"/>
        <v>Маркин ВладимирМ10</v>
      </c>
      <c r="B193" s="4">
        <v>15</v>
      </c>
      <c r="C193" s="4" t="s">
        <v>206</v>
      </c>
      <c r="D193" s="4" t="s">
        <v>94</v>
      </c>
      <c r="E193" s="4">
        <v>2013</v>
      </c>
      <c r="F193" s="5">
        <v>1.4722222222222222E-2</v>
      </c>
      <c r="G193" s="4">
        <v>15</v>
      </c>
      <c r="H193" s="4">
        <v>72.099999999999994</v>
      </c>
      <c r="I193" s="16" t="s">
        <v>970</v>
      </c>
      <c r="J193" t="str">
        <f>IF(ISERROR(VLOOKUP($C193,Сумма!$B$3:$C$855,2,FALSE)),0,IF(VLOOKUP($C193,Сумма!$B$3:$N$855,13,FALSE)=I193,VLOOKUP($C193,Сумма!$B$3:$C$855,2,FALSE),0))</f>
        <v>СШОР 18 Вильденберг</v>
      </c>
    </row>
    <row r="194" spans="1:10" x14ac:dyDescent="0.35">
      <c r="A194" t="str">
        <f t="shared" si="2"/>
        <v>Громашев СтепанМ10</v>
      </c>
      <c r="B194" s="4">
        <v>16</v>
      </c>
      <c r="C194" s="4" t="s">
        <v>207</v>
      </c>
      <c r="D194" s="4" t="s">
        <v>48</v>
      </c>
      <c r="E194" s="4">
        <v>2012</v>
      </c>
      <c r="F194" s="5">
        <v>1.4791666666666668E-2</v>
      </c>
      <c r="G194" s="4">
        <v>16</v>
      </c>
      <c r="H194" s="4">
        <v>71</v>
      </c>
      <c r="I194" s="16" t="s">
        <v>970</v>
      </c>
      <c r="J194" t="str">
        <f>IF(ISERROR(VLOOKUP($C194,Сумма!$B$3:$C$855,2,FALSE)),0,IF(VLOOKUP($C194,Сумма!$B$3:$N$855,13,FALSE)=I194,VLOOKUP($C194,Сумма!$B$3:$C$855,2,FALSE),0))</f>
        <v>СШОР 18 Юго-Запад</v>
      </c>
    </row>
    <row r="195" spans="1:10" x14ac:dyDescent="0.35">
      <c r="A195" t="str">
        <f t="shared" si="2"/>
        <v>Павелко ДаниилМ10</v>
      </c>
      <c r="B195" s="4">
        <v>17</v>
      </c>
      <c r="C195" s="4" t="s">
        <v>208</v>
      </c>
      <c r="D195" s="4" t="s">
        <v>48</v>
      </c>
      <c r="E195" s="4">
        <v>2012</v>
      </c>
      <c r="F195" s="5">
        <v>1.5127314814814816E-2</v>
      </c>
      <c r="G195" s="4">
        <v>17</v>
      </c>
      <c r="H195" s="4">
        <v>65.8</v>
      </c>
      <c r="I195" s="16" t="s">
        <v>970</v>
      </c>
      <c r="J195" t="str">
        <f>IF(ISERROR(VLOOKUP($C195,Сумма!$B$3:$C$855,2,FALSE)),0,IF(VLOOKUP($C195,Сумма!$B$3:$N$855,13,FALSE)=I195,VLOOKUP($C195,Сумма!$B$3:$C$855,2,FALSE),0))</f>
        <v>СШОР 18 Юго-Запад</v>
      </c>
    </row>
    <row r="196" spans="1:10" x14ac:dyDescent="0.35">
      <c r="A196" t="str">
        <f t="shared" si="2"/>
        <v>Окладников ЯрославМ10</v>
      </c>
      <c r="B196" s="4">
        <v>18</v>
      </c>
      <c r="C196" s="4" t="s">
        <v>209</v>
      </c>
      <c r="D196" s="4" t="s">
        <v>83</v>
      </c>
      <c r="E196" s="4">
        <v>2012</v>
      </c>
      <c r="F196" s="5">
        <v>1.5335648148148147E-2</v>
      </c>
      <c r="G196" s="4">
        <v>18</v>
      </c>
      <c r="H196" s="4">
        <v>62.6</v>
      </c>
      <c r="I196" s="16" t="s">
        <v>970</v>
      </c>
      <c r="J196" t="str">
        <f>IF(ISERROR(VLOOKUP($C196,Сумма!$B$3:$C$855,2,FALSE)),0,IF(VLOOKUP($C196,Сумма!$B$3:$N$855,13,FALSE)=I196,VLOOKUP($C196,Сумма!$B$3:$C$855,2,FALSE),0))</f>
        <v>СШОР 18 ГавриловSki</v>
      </c>
    </row>
    <row r="197" spans="1:10" x14ac:dyDescent="0.35">
      <c r="A197" t="str">
        <f t="shared" si="2"/>
        <v>Георгиев ГеоргийМ10</v>
      </c>
      <c r="B197" s="4">
        <v>19</v>
      </c>
      <c r="C197" s="4" t="s">
        <v>210</v>
      </c>
      <c r="D197" s="4" t="s">
        <v>211</v>
      </c>
      <c r="E197" s="4">
        <v>2012</v>
      </c>
      <c r="F197" s="5">
        <v>1.579861111111111E-2</v>
      </c>
      <c r="G197" s="4">
        <v>19</v>
      </c>
      <c r="H197" s="4">
        <v>55.4</v>
      </c>
      <c r="I197" s="16" t="s">
        <v>970</v>
      </c>
      <c r="J197" t="str">
        <f>IF(ISERROR(VLOOKUP($C197,Сумма!$B$3:$C$855,2,FALSE)),0,IF(VLOOKUP($C197,Сумма!$B$3:$N$855,13,FALSE)=I197,VLOOKUP($C197,Сумма!$B$3:$C$855,2,FALSE),0))</f>
        <v>СШОР 18 Тураев</v>
      </c>
    </row>
    <row r="198" spans="1:10" x14ac:dyDescent="0.35">
      <c r="A198" t="str">
        <f t="shared" si="2"/>
        <v>Окунев РусланМ10</v>
      </c>
      <c r="B198" s="4">
        <v>20</v>
      </c>
      <c r="C198" s="4" t="s">
        <v>212</v>
      </c>
      <c r="D198" s="4" t="s">
        <v>58</v>
      </c>
      <c r="E198" s="4">
        <v>2012</v>
      </c>
      <c r="F198" s="5">
        <v>1.5995370370370372E-2</v>
      </c>
      <c r="G198" s="4">
        <v>20</v>
      </c>
      <c r="H198" s="4">
        <v>52.4</v>
      </c>
      <c r="I198" s="16" t="s">
        <v>970</v>
      </c>
      <c r="J198" t="str">
        <f>IF(ISERROR(VLOOKUP($C198,Сумма!$B$3:$C$855,2,FALSE)),0,IF(VLOOKUP($C198,Сумма!$B$3:$N$855,13,FALSE)=I198,VLOOKUP($C198,Сумма!$B$3:$C$855,2,FALSE),0))</f>
        <v>СШОР 18 Дон спорт</v>
      </c>
    </row>
    <row r="199" spans="1:10" x14ac:dyDescent="0.35">
      <c r="A199" t="str">
        <f t="shared" si="2"/>
        <v>Горожанкин ВячеславМ10</v>
      </c>
      <c r="B199" s="4">
        <v>21</v>
      </c>
      <c r="C199" s="4" t="s">
        <v>213</v>
      </c>
      <c r="D199" s="4" t="s">
        <v>37</v>
      </c>
      <c r="E199" s="4">
        <v>2013</v>
      </c>
      <c r="F199" s="5">
        <v>1.6481481481481482E-2</v>
      </c>
      <c r="G199" s="4">
        <v>21</v>
      </c>
      <c r="H199" s="4">
        <v>44.9</v>
      </c>
      <c r="I199" s="16" t="s">
        <v>970</v>
      </c>
      <c r="J199" t="str">
        <f>IF(ISERROR(VLOOKUP($C199,Сумма!$B$3:$C$855,2,FALSE)),0,IF(VLOOKUP($C199,Сумма!$B$3:$N$855,13,FALSE)=I199,VLOOKUP($C199,Сумма!$B$3:$C$855,2,FALSE),0))</f>
        <v>СШОР 18 Макейчик</v>
      </c>
    </row>
    <row r="200" spans="1:10" x14ac:dyDescent="0.35">
      <c r="A200" t="str">
        <f t="shared" si="2"/>
        <v>Яковлев ЕгорМ10</v>
      </c>
      <c r="B200" s="4">
        <v>22</v>
      </c>
      <c r="C200" s="4" t="s">
        <v>214</v>
      </c>
      <c r="D200" s="4" t="s">
        <v>83</v>
      </c>
      <c r="E200" s="4">
        <v>2012</v>
      </c>
      <c r="F200" s="5">
        <v>1.681712962962963E-2</v>
      </c>
      <c r="G200" s="4">
        <v>22</v>
      </c>
      <c r="H200" s="4">
        <v>39.700000000000003</v>
      </c>
      <c r="I200" s="16" t="s">
        <v>970</v>
      </c>
      <c r="J200" t="str">
        <f>IF(ISERROR(VLOOKUP($C200,Сумма!$B$3:$C$855,2,FALSE)),0,IF(VLOOKUP($C200,Сумма!$B$3:$N$855,13,FALSE)=I200,VLOOKUP($C200,Сумма!$B$3:$C$855,2,FALSE),0))</f>
        <v>СШОР 18 ГавриловSki</v>
      </c>
    </row>
    <row r="201" spans="1:10" x14ac:dyDescent="0.35">
      <c r="A201" t="str">
        <f t="shared" si="2"/>
        <v>Трутаев ВладиславМ10</v>
      </c>
      <c r="B201" s="4">
        <v>23</v>
      </c>
      <c r="C201" s="4" t="s">
        <v>215</v>
      </c>
      <c r="D201" s="4" t="s">
        <v>83</v>
      </c>
      <c r="E201" s="4">
        <v>2012</v>
      </c>
      <c r="F201" s="5">
        <v>1.6967592592592593E-2</v>
      </c>
      <c r="G201" s="4">
        <v>23</v>
      </c>
      <c r="H201" s="4">
        <v>37.299999999999997</v>
      </c>
      <c r="I201" s="16" t="s">
        <v>970</v>
      </c>
      <c r="J201" t="str">
        <f>IF(ISERROR(VLOOKUP($C201,Сумма!$B$3:$C$855,2,FALSE)),0,IF(VLOOKUP($C201,Сумма!$B$3:$N$855,13,FALSE)=I201,VLOOKUP($C201,Сумма!$B$3:$C$855,2,FALSE),0))</f>
        <v>СШОР 18 ГавриловSki</v>
      </c>
    </row>
    <row r="202" spans="1:10" x14ac:dyDescent="0.35">
      <c r="A202" t="str">
        <f t="shared" si="2"/>
        <v>Колесник ГеоргийМ10</v>
      </c>
      <c r="B202" s="4">
        <v>24</v>
      </c>
      <c r="C202" s="4" t="s">
        <v>216</v>
      </c>
      <c r="D202" s="4" t="s">
        <v>44</v>
      </c>
      <c r="E202" s="4">
        <v>2013</v>
      </c>
      <c r="F202" s="5">
        <v>1.7430555555555557E-2</v>
      </c>
      <c r="G202" s="4">
        <v>24</v>
      </c>
      <c r="H202" s="4">
        <v>30.2</v>
      </c>
      <c r="I202" s="16" t="s">
        <v>970</v>
      </c>
      <c r="J202" t="str">
        <f>IF(ISERROR(VLOOKUP($C202,Сумма!$B$3:$C$855,2,FALSE)),0,IF(VLOOKUP($C202,Сумма!$B$3:$N$855,13,FALSE)=I202,VLOOKUP($C202,Сумма!$B$3:$C$855,2,FALSE),0))</f>
        <v>СШОР 18 Берёзовая р</v>
      </c>
    </row>
    <row r="203" spans="1:10" x14ac:dyDescent="0.35">
      <c r="A203" t="str">
        <f t="shared" si="2"/>
        <v>Мешков НикитаМ10</v>
      </c>
      <c r="B203" s="4">
        <v>25</v>
      </c>
      <c r="C203" s="4" t="s">
        <v>217</v>
      </c>
      <c r="D203" s="4" t="s">
        <v>37</v>
      </c>
      <c r="E203" s="4">
        <v>2013</v>
      </c>
      <c r="F203" s="5">
        <v>1.8159722222222219E-2</v>
      </c>
      <c r="G203" s="4">
        <v>25</v>
      </c>
      <c r="H203" s="4">
        <v>18.899999999999999</v>
      </c>
      <c r="I203" s="16" t="s">
        <v>970</v>
      </c>
      <c r="J203" t="str">
        <f>IF(ISERROR(VLOOKUP($C203,Сумма!$B$3:$C$855,2,FALSE)),0,IF(VLOOKUP($C203,Сумма!$B$3:$N$855,13,FALSE)=I203,VLOOKUP($C203,Сумма!$B$3:$C$855,2,FALSE),0))</f>
        <v>СШОР 18 Макейчик</v>
      </c>
    </row>
    <row r="204" spans="1:10" x14ac:dyDescent="0.35">
      <c r="A204" t="str">
        <f t="shared" si="2"/>
        <v>Эммерт ЛеонидМ10</v>
      </c>
      <c r="B204" s="4">
        <v>26</v>
      </c>
      <c r="C204" s="4" t="s">
        <v>218</v>
      </c>
      <c r="D204" s="4" t="s">
        <v>48</v>
      </c>
      <c r="E204" s="4">
        <v>2013</v>
      </c>
      <c r="F204" s="5">
        <v>1.9247685185185184E-2</v>
      </c>
      <c r="G204" s="4">
        <v>26</v>
      </c>
      <c r="H204" s="4">
        <v>2</v>
      </c>
      <c r="I204" s="16" t="s">
        <v>970</v>
      </c>
      <c r="J204" t="str">
        <f>IF(ISERROR(VLOOKUP($C204,Сумма!$B$3:$C$855,2,FALSE)),0,IF(VLOOKUP($C204,Сумма!$B$3:$N$855,13,FALSE)=I204,VLOOKUP($C204,Сумма!$B$3:$C$855,2,FALSE),0))</f>
        <v>СШОР 18 Юго-Запад</v>
      </c>
    </row>
    <row r="205" spans="1:10" x14ac:dyDescent="0.35">
      <c r="A205" t="str">
        <f t="shared" si="2"/>
        <v>Авдеев СемёнМ10</v>
      </c>
      <c r="B205" s="4">
        <v>27</v>
      </c>
      <c r="C205" s="4" t="s">
        <v>219</v>
      </c>
      <c r="D205" s="4" t="s">
        <v>37</v>
      </c>
      <c r="E205" s="4">
        <v>2013</v>
      </c>
      <c r="F205" s="5">
        <v>2.2372685185185186E-2</v>
      </c>
      <c r="G205" s="4">
        <v>27</v>
      </c>
      <c r="H205" s="4">
        <v>1</v>
      </c>
      <c r="I205" s="16" t="s">
        <v>970</v>
      </c>
      <c r="J205" t="str">
        <f>IF(ISERROR(VLOOKUP($C205,Сумма!$B$3:$C$855,2,FALSE)),0,IF(VLOOKUP($C205,Сумма!$B$3:$N$855,13,FALSE)=I205,VLOOKUP($C205,Сумма!$B$3:$C$855,2,FALSE),0))</f>
        <v>СШОР 18 Макейчик</v>
      </c>
    </row>
    <row r="206" spans="1:10" x14ac:dyDescent="0.35">
      <c r="A206" t="str">
        <f t="shared" ref="A206:A269" si="3">C206&amp;I206</f>
        <v>Ежов ЕгорМ10</v>
      </c>
      <c r="B206" s="4">
        <v>28</v>
      </c>
      <c r="C206" s="4" t="s">
        <v>220</v>
      </c>
      <c r="D206" s="4" t="s">
        <v>37</v>
      </c>
      <c r="E206" s="4">
        <v>2013</v>
      </c>
      <c r="F206" s="5">
        <v>2.2685185185185183E-2</v>
      </c>
      <c r="G206" s="4">
        <v>28</v>
      </c>
      <c r="H206" s="4">
        <v>1</v>
      </c>
      <c r="I206" s="16" t="s">
        <v>970</v>
      </c>
      <c r="J206" t="str">
        <f>IF(ISERROR(VLOOKUP($C206,Сумма!$B$3:$C$855,2,FALSE)),0,IF(VLOOKUP($C206,Сумма!$B$3:$N$855,13,FALSE)=I206,VLOOKUP($C206,Сумма!$B$3:$C$855,2,FALSE),0))</f>
        <v>СШОР 18 Макейчик</v>
      </c>
    </row>
    <row r="207" spans="1:10" x14ac:dyDescent="0.35">
      <c r="A207" t="str">
        <f t="shared" si="3"/>
        <v>Швецов ИванМ10</v>
      </c>
      <c r="B207" s="4">
        <v>29</v>
      </c>
      <c r="C207" s="4" t="s">
        <v>221</v>
      </c>
      <c r="D207" s="4" t="s">
        <v>48</v>
      </c>
      <c r="E207" s="4">
        <v>2012</v>
      </c>
      <c r="F207" s="5">
        <v>2.9548611111111109E-2</v>
      </c>
      <c r="G207" s="4">
        <v>29</v>
      </c>
      <c r="H207" s="4">
        <v>1</v>
      </c>
      <c r="I207" s="16" t="s">
        <v>970</v>
      </c>
      <c r="J207" t="str">
        <f>IF(ISERROR(VLOOKUP($C207,Сумма!$B$3:$C$855,2,FALSE)),0,IF(VLOOKUP($C207,Сумма!$B$3:$N$855,13,FALSE)=I207,VLOOKUP($C207,Сумма!$B$3:$C$855,2,FALSE),0))</f>
        <v>СШОР 18 Юго-Запад</v>
      </c>
    </row>
    <row r="208" spans="1:10" x14ac:dyDescent="0.35">
      <c r="A208" t="str">
        <f t="shared" si="3"/>
        <v>Зайцев ВениаминМ10</v>
      </c>
      <c r="B208" s="4">
        <v>30</v>
      </c>
      <c r="C208" s="4" t="s">
        <v>222</v>
      </c>
      <c r="D208" s="4" t="s">
        <v>48</v>
      </c>
      <c r="E208" s="4">
        <v>2014</v>
      </c>
      <c r="F208" s="4"/>
      <c r="G208" s="4"/>
      <c r="H208" s="4">
        <v>0.01</v>
      </c>
      <c r="I208" s="16" t="s">
        <v>970</v>
      </c>
      <c r="J208" t="str">
        <f>IF(ISERROR(VLOOKUP($C208,Сумма!$B$3:$C$855,2,FALSE)),0,IF(VLOOKUP($C208,Сумма!$B$3:$N$855,13,FALSE)=I208,VLOOKUP($C208,Сумма!$B$3:$C$855,2,FALSE),0))</f>
        <v>СШОР 18 Юго-Запад</v>
      </c>
    </row>
    <row r="209" spans="1:10" x14ac:dyDescent="0.35">
      <c r="A209" t="str">
        <f t="shared" si="3"/>
        <v>Попашенко ИванМ10</v>
      </c>
      <c r="B209" s="4">
        <v>31</v>
      </c>
      <c r="C209" s="4" t="s">
        <v>223</v>
      </c>
      <c r="D209" s="4" t="s">
        <v>58</v>
      </c>
      <c r="E209" s="4">
        <v>2013</v>
      </c>
      <c r="F209" s="4"/>
      <c r="G209" s="4"/>
      <c r="H209" s="4">
        <v>0.01</v>
      </c>
      <c r="I209" s="16" t="s">
        <v>970</v>
      </c>
      <c r="J209" t="str">
        <f>IF(ISERROR(VLOOKUP($C209,Сумма!$B$3:$C$855,2,FALSE)),0,IF(VLOOKUP($C209,Сумма!$B$3:$N$855,13,FALSE)=I209,VLOOKUP($C209,Сумма!$B$3:$C$855,2,FALSE),0))</f>
        <v>СШОР 18 Дон спорт</v>
      </c>
    </row>
    <row r="210" spans="1:10" x14ac:dyDescent="0.35">
      <c r="A210" t="str">
        <f t="shared" si="3"/>
        <v>Щербаков РодионМ10</v>
      </c>
      <c r="B210" s="4">
        <v>32</v>
      </c>
      <c r="C210" s="4" t="s">
        <v>224</v>
      </c>
      <c r="D210" s="4" t="s">
        <v>35</v>
      </c>
      <c r="E210" s="4">
        <v>2012</v>
      </c>
      <c r="F210" s="4"/>
      <c r="G210" s="4"/>
      <c r="H210" s="4">
        <v>0.01</v>
      </c>
      <c r="I210" s="16" t="s">
        <v>970</v>
      </c>
      <c r="J210" t="str">
        <f>IF(ISERROR(VLOOKUP($C210,Сумма!$B$3:$C$855,2,FALSE)),0,IF(VLOOKUP($C210,Сумма!$B$3:$N$855,13,FALSE)=I210,VLOOKUP($C210,Сумма!$B$3:$C$855,2,FALSE),0))</f>
        <v>СШОР 18 АТЛЕТ</v>
      </c>
    </row>
    <row r="211" spans="1:10" x14ac:dyDescent="0.35">
      <c r="A211" t="str">
        <f t="shared" si="3"/>
        <v>Исанов СтепанМ10</v>
      </c>
      <c r="B211" s="4">
        <v>33</v>
      </c>
      <c r="C211" s="4" t="s">
        <v>225</v>
      </c>
      <c r="D211" s="4" t="s">
        <v>44</v>
      </c>
      <c r="E211" s="4">
        <v>2012</v>
      </c>
      <c r="F211" s="4"/>
      <c r="G211" s="4"/>
      <c r="H211" s="4">
        <v>0.01</v>
      </c>
      <c r="I211" s="16" t="s">
        <v>970</v>
      </c>
      <c r="J211" t="str">
        <f>IF(ISERROR(VLOOKUP($C211,Сумма!$B$3:$C$855,2,FALSE)),0,IF(VLOOKUP($C211,Сумма!$B$3:$N$855,13,FALSE)=I211,VLOOKUP($C211,Сумма!$B$3:$C$855,2,FALSE),0))</f>
        <v>СШОР 18 Берёзовая р</v>
      </c>
    </row>
    <row r="212" spans="1:10" ht="15.5" x14ac:dyDescent="0.35">
      <c r="A212" t="str">
        <f t="shared" si="3"/>
        <v/>
      </c>
      <c r="B212" s="40" t="s">
        <v>14</v>
      </c>
      <c r="C212" s="40"/>
      <c r="D212" s="40"/>
      <c r="E212" s="40"/>
      <c r="F212" s="40"/>
      <c r="G212" s="40"/>
      <c r="H212" s="40"/>
      <c r="I212" s="17"/>
      <c r="J212">
        <f>IF(ISERROR(VLOOKUP($C212,Сумма!$B$3:$C$855,2,FALSE)),0,IF(VLOOKUP($C212,Сумма!$B$3:$N$855,13,FALSE)=I212,VLOOKUP($C212,Сумма!$B$3:$C$855,2,FALSE),0))</f>
        <v>0</v>
      </c>
    </row>
    <row r="213" spans="1:10" ht="15.5" x14ac:dyDescent="0.35">
      <c r="A213" t="str">
        <f t="shared" si="3"/>
        <v/>
      </c>
      <c r="B213" s="40"/>
      <c r="C213" s="40"/>
      <c r="D213" s="40"/>
      <c r="E213" s="40"/>
      <c r="F213" s="40"/>
      <c r="G213" s="40"/>
      <c r="H213" s="40"/>
      <c r="I213" s="17"/>
      <c r="J213">
        <f>IF(ISERROR(VLOOKUP($C213,Сумма!$B$3:$C$855,2,FALSE)),0,IF(VLOOKUP($C213,Сумма!$B$3:$N$855,13,FALSE)=I213,VLOOKUP($C213,Сумма!$B$3:$C$855,2,FALSE),0))</f>
        <v>0</v>
      </c>
    </row>
    <row r="214" spans="1:10" ht="28" x14ac:dyDescent="0.35">
      <c r="A214" t="str">
        <f t="shared" si="3"/>
        <v>Фамилия, имя</v>
      </c>
      <c r="B214" s="3" t="s">
        <v>20</v>
      </c>
      <c r="C214" s="4" t="s">
        <v>31</v>
      </c>
      <c r="D214" s="4" t="s">
        <v>21</v>
      </c>
      <c r="E214" s="4" t="s">
        <v>22</v>
      </c>
      <c r="F214" s="4" t="s">
        <v>23</v>
      </c>
      <c r="G214" s="4" t="s">
        <v>24</v>
      </c>
      <c r="H214" s="4" t="s">
        <v>25</v>
      </c>
      <c r="I214" s="16"/>
      <c r="J214">
        <f>IF(ISERROR(VLOOKUP($C214,Сумма!$B$3:$C$855,2,FALSE)),0,IF(VLOOKUP($C214,Сумма!$B$3:$N$855,13,FALSE)=I214,VLOOKUP($C214,Сумма!$B$3:$C$855,2,FALSE),0))</f>
        <v>0</v>
      </c>
    </row>
    <row r="215" spans="1:10" x14ac:dyDescent="0.35">
      <c r="A215" t="str">
        <f t="shared" si="3"/>
        <v>Леонтьев НикитаМ12</v>
      </c>
      <c r="B215" s="4">
        <v>1</v>
      </c>
      <c r="C215" s="4" t="s">
        <v>226</v>
      </c>
      <c r="D215" s="4" t="s">
        <v>112</v>
      </c>
      <c r="E215" s="4">
        <v>2010</v>
      </c>
      <c r="F215" s="5">
        <v>6.0879629629629643E-3</v>
      </c>
      <c r="G215" s="4">
        <v>1</v>
      </c>
      <c r="H215" s="4">
        <v>200</v>
      </c>
      <c r="I215" s="16" t="s">
        <v>971</v>
      </c>
      <c r="J215" t="str">
        <f>IF(ISERROR(VLOOKUP($C215,Сумма!$B$3:$C$855,2,FALSE)),0,IF(VLOOKUP($C215,Сумма!$B$3:$N$855,13,FALSE)=I215,VLOOKUP($C215,Сумма!$B$3:$C$855,2,FALSE),0))</f>
        <v>СШОР 18 Канищева</v>
      </c>
    </row>
    <row r="216" spans="1:10" x14ac:dyDescent="0.35">
      <c r="A216" t="str">
        <f t="shared" si="3"/>
        <v>Махонин МакарМ12</v>
      </c>
      <c r="B216" s="4">
        <v>2</v>
      </c>
      <c r="C216" s="4" t="s">
        <v>227</v>
      </c>
      <c r="D216" s="4" t="s">
        <v>37</v>
      </c>
      <c r="E216" s="4">
        <v>2010</v>
      </c>
      <c r="F216" s="5">
        <v>6.2615740740740748E-3</v>
      </c>
      <c r="G216" s="4">
        <v>2</v>
      </c>
      <c r="H216" s="4">
        <v>197.2</v>
      </c>
      <c r="I216" s="16" t="s">
        <v>971</v>
      </c>
      <c r="J216" t="str">
        <f>IF(ISERROR(VLOOKUP($C216,Сумма!$B$3:$C$855,2,FALSE)),0,IF(VLOOKUP($C216,Сумма!$B$3:$N$855,13,FALSE)=I216,VLOOKUP($C216,Сумма!$B$3:$C$855,2,FALSE),0))</f>
        <v>СШОР 18 Макейчик</v>
      </c>
    </row>
    <row r="217" spans="1:10" x14ac:dyDescent="0.35">
      <c r="A217" t="str">
        <f t="shared" si="3"/>
        <v>Панков НикитаМ12</v>
      </c>
      <c r="B217" s="4">
        <v>3</v>
      </c>
      <c r="C217" s="4" t="s">
        <v>228</v>
      </c>
      <c r="D217" s="4" t="s">
        <v>37</v>
      </c>
      <c r="E217" s="4">
        <v>2010</v>
      </c>
      <c r="F217" s="5">
        <v>6.8171296296296287E-3</v>
      </c>
      <c r="G217" s="4">
        <v>3</v>
      </c>
      <c r="H217" s="4">
        <v>188.1</v>
      </c>
      <c r="I217" s="16" t="s">
        <v>971</v>
      </c>
      <c r="J217" t="str">
        <f>IF(ISERROR(VLOOKUP($C217,Сумма!$B$3:$C$855,2,FALSE)),0,IF(VLOOKUP($C217,Сумма!$B$3:$N$855,13,FALSE)=I217,VLOOKUP($C217,Сумма!$B$3:$C$855,2,FALSE),0))</f>
        <v>СШОР 18 Макейчик</v>
      </c>
    </row>
    <row r="218" spans="1:10" x14ac:dyDescent="0.35">
      <c r="A218" t="str">
        <f t="shared" si="3"/>
        <v>Котляров ВладиславМ12</v>
      </c>
      <c r="B218" s="4">
        <v>4</v>
      </c>
      <c r="C218" s="4" t="s">
        <v>229</v>
      </c>
      <c r="D218" s="4" t="s">
        <v>37</v>
      </c>
      <c r="E218" s="4">
        <v>2010</v>
      </c>
      <c r="F218" s="5">
        <v>6.875E-3</v>
      </c>
      <c r="G218" s="4">
        <v>4</v>
      </c>
      <c r="H218" s="4">
        <v>187.1</v>
      </c>
      <c r="I218" s="16" t="s">
        <v>971</v>
      </c>
      <c r="J218" t="str">
        <f>IF(ISERROR(VLOOKUP($C218,Сумма!$B$3:$C$855,2,FALSE)),0,IF(VLOOKUP($C218,Сумма!$B$3:$N$855,13,FALSE)=I218,VLOOKUP($C218,Сумма!$B$3:$C$855,2,FALSE),0))</f>
        <v>СШОР 18 Макейчик</v>
      </c>
    </row>
    <row r="219" spans="1:10" x14ac:dyDescent="0.35">
      <c r="A219" t="str">
        <f t="shared" si="3"/>
        <v>Спицын ЯрославМ12</v>
      </c>
      <c r="B219" s="4">
        <v>5</v>
      </c>
      <c r="C219" s="4" t="s">
        <v>230</v>
      </c>
      <c r="D219" s="4" t="s">
        <v>39</v>
      </c>
      <c r="E219" s="4">
        <v>2011</v>
      </c>
      <c r="F219" s="5">
        <v>7.6851851851851847E-3</v>
      </c>
      <c r="G219" s="4">
        <v>5</v>
      </c>
      <c r="H219" s="4">
        <v>173.8</v>
      </c>
      <c r="I219" s="16" t="s">
        <v>971</v>
      </c>
      <c r="J219" t="str">
        <f>IF(ISERROR(VLOOKUP($C219,Сумма!$B$3:$C$855,2,FALSE)),0,IF(VLOOKUP($C219,Сумма!$B$3:$N$855,13,FALSE)=I219,VLOOKUP($C219,Сумма!$B$3:$C$855,2,FALSE),0))</f>
        <v>СШОР 18 Sirius Пи</v>
      </c>
    </row>
    <row r="220" spans="1:10" x14ac:dyDescent="0.35">
      <c r="A220" t="str">
        <f t="shared" si="3"/>
        <v>Светителенко ПавелМ12</v>
      </c>
      <c r="B220" s="4">
        <v>6</v>
      </c>
      <c r="C220" s="4" t="s">
        <v>231</v>
      </c>
      <c r="D220" s="4" t="s">
        <v>42</v>
      </c>
      <c r="E220" s="4">
        <v>2010</v>
      </c>
      <c r="F220" s="5">
        <v>7.69675925925926E-3</v>
      </c>
      <c r="G220" s="4">
        <v>6</v>
      </c>
      <c r="H220" s="4">
        <v>173.6</v>
      </c>
      <c r="I220" s="16" t="s">
        <v>971</v>
      </c>
      <c r="J220" t="str">
        <f>IF(ISERROR(VLOOKUP($C220,Сумма!$B$3:$C$855,2,FALSE)),0,IF(VLOOKUP($C220,Сумма!$B$3:$N$855,13,FALSE)=I220,VLOOKUP($C220,Сумма!$B$3:$C$855,2,FALSE),0))</f>
        <v>СШОР 18 Авдеев</v>
      </c>
    </row>
    <row r="221" spans="1:10" x14ac:dyDescent="0.35">
      <c r="A221" t="str">
        <f t="shared" si="3"/>
        <v>Зенищев МакарМ12</v>
      </c>
      <c r="B221" s="4">
        <v>7</v>
      </c>
      <c r="C221" s="4" t="s">
        <v>232</v>
      </c>
      <c r="D221" s="4" t="s">
        <v>44</v>
      </c>
      <c r="E221" s="4">
        <v>2010</v>
      </c>
      <c r="F221" s="5">
        <v>7.743055555555556E-3</v>
      </c>
      <c r="G221" s="4">
        <v>7</v>
      </c>
      <c r="H221" s="4">
        <v>172.9</v>
      </c>
      <c r="I221" s="16" t="s">
        <v>971</v>
      </c>
      <c r="J221" t="str">
        <f>IF(ISERROR(VLOOKUP($C221,Сумма!$B$3:$C$855,2,FALSE)),0,IF(VLOOKUP($C221,Сумма!$B$3:$N$855,13,FALSE)=I221,VLOOKUP($C221,Сумма!$B$3:$C$855,2,FALSE),0))</f>
        <v>СШОР 18 Берёзовая р</v>
      </c>
    </row>
    <row r="222" spans="1:10" x14ac:dyDescent="0.35">
      <c r="A222" t="str">
        <f t="shared" si="3"/>
        <v>Савельев ВладимирМ12</v>
      </c>
      <c r="B222" s="4">
        <v>8</v>
      </c>
      <c r="C222" s="4" t="s">
        <v>233</v>
      </c>
      <c r="D222" s="4" t="s">
        <v>48</v>
      </c>
      <c r="E222" s="4">
        <v>2011</v>
      </c>
      <c r="F222" s="5">
        <v>8.0324074074074065E-3</v>
      </c>
      <c r="G222" s="4">
        <v>8</v>
      </c>
      <c r="H222" s="4">
        <v>168.1</v>
      </c>
      <c r="I222" s="16" t="s">
        <v>971</v>
      </c>
      <c r="J222" t="str">
        <f>IF(ISERROR(VLOOKUP($C222,Сумма!$B$3:$C$855,2,FALSE)),0,IF(VLOOKUP($C222,Сумма!$B$3:$N$855,13,FALSE)=I222,VLOOKUP($C222,Сумма!$B$3:$C$855,2,FALSE),0))</f>
        <v>Воронеж</v>
      </c>
    </row>
    <row r="223" spans="1:10" x14ac:dyDescent="0.35">
      <c r="A223" t="str">
        <f t="shared" si="3"/>
        <v>Попов МакарМ12</v>
      </c>
      <c r="B223" s="4">
        <v>9</v>
      </c>
      <c r="C223" s="4" t="s">
        <v>234</v>
      </c>
      <c r="D223" s="4" t="s">
        <v>42</v>
      </c>
      <c r="E223" s="4">
        <v>2010</v>
      </c>
      <c r="F223" s="5">
        <v>8.1712962962962963E-3</v>
      </c>
      <c r="G223" s="4">
        <v>9</v>
      </c>
      <c r="H223" s="4">
        <v>165.8</v>
      </c>
      <c r="I223" s="16" t="s">
        <v>971</v>
      </c>
      <c r="J223" t="str">
        <f>IF(ISERROR(VLOOKUP($C223,Сумма!$B$3:$C$855,2,FALSE)),0,IF(VLOOKUP($C223,Сумма!$B$3:$N$855,13,FALSE)=I223,VLOOKUP($C223,Сумма!$B$3:$C$855,2,FALSE),0))</f>
        <v>СШОР 18 Авдеев</v>
      </c>
    </row>
    <row r="224" spans="1:10" x14ac:dyDescent="0.35">
      <c r="A224" t="str">
        <f t="shared" si="3"/>
        <v>Суфиянов СеменМ12</v>
      </c>
      <c r="B224" s="4">
        <v>10</v>
      </c>
      <c r="C224" s="4" t="s">
        <v>235</v>
      </c>
      <c r="D224" s="4" t="s">
        <v>58</v>
      </c>
      <c r="E224" s="4">
        <v>2010</v>
      </c>
      <c r="F224" s="5">
        <v>8.217592592592594E-3</v>
      </c>
      <c r="G224" s="4">
        <v>10</v>
      </c>
      <c r="H224" s="4">
        <v>165.1</v>
      </c>
      <c r="I224" s="16" t="s">
        <v>971</v>
      </c>
      <c r="J224" t="str">
        <f>IF(ISERROR(VLOOKUP($C224,Сумма!$B$3:$C$855,2,FALSE)),0,IF(VLOOKUP($C224,Сумма!$B$3:$N$855,13,FALSE)=I224,VLOOKUP($C224,Сумма!$B$3:$C$855,2,FALSE),0))</f>
        <v>СШОР 18 Дон спорт</v>
      </c>
    </row>
    <row r="225" spans="1:10" x14ac:dyDescent="0.35">
      <c r="A225" t="str">
        <f t="shared" si="3"/>
        <v>Чуйков МаксимМ12</v>
      </c>
      <c r="B225" s="4">
        <v>11</v>
      </c>
      <c r="C225" s="4" t="s">
        <v>236</v>
      </c>
      <c r="D225" s="4" t="s">
        <v>58</v>
      </c>
      <c r="E225" s="4">
        <v>2011</v>
      </c>
      <c r="F225" s="5">
        <v>8.2986111111111108E-3</v>
      </c>
      <c r="G225" s="4">
        <v>11</v>
      </c>
      <c r="H225" s="4">
        <v>163.69999999999999</v>
      </c>
      <c r="I225" s="16" t="s">
        <v>971</v>
      </c>
      <c r="J225" t="str">
        <f>IF(ISERROR(VLOOKUP($C225,Сумма!$B$3:$C$855,2,FALSE)),0,IF(VLOOKUP($C225,Сумма!$B$3:$N$855,13,FALSE)=I225,VLOOKUP($C225,Сумма!$B$3:$C$855,2,FALSE),0))</f>
        <v>СШОР 18 Дон спорт</v>
      </c>
    </row>
    <row r="226" spans="1:10" x14ac:dyDescent="0.35">
      <c r="A226" t="str">
        <f t="shared" si="3"/>
        <v>Тихонов ВалерийМ12</v>
      </c>
      <c r="B226" s="4">
        <v>12</v>
      </c>
      <c r="C226" s="4" t="s">
        <v>237</v>
      </c>
      <c r="D226" s="4" t="s">
        <v>37</v>
      </c>
      <c r="E226" s="4">
        <v>2011</v>
      </c>
      <c r="F226" s="5">
        <v>8.3796296296296292E-3</v>
      </c>
      <c r="G226" s="4">
        <v>12</v>
      </c>
      <c r="H226" s="4">
        <v>162.4</v>
      </c>
      <c r="I226" s="16" t="s">
        <v>971</v>
      </c>
      <c r="J226" t="str">
        <f>IF(ISERROR(VLOOKUP($C226,Сумма!$B$3:$C$855,2,FALSE)),0,IF(VLOOKUP($C226,Сумма!$B$3:$N$855,13,FALSE)=I226,VLOOKUP($C226,Сумма!$B$3:$C$855,2,FALSE),0))</f>
        <v>СШОР 18 Макейчик</v>
      </c>
    </row>
    <row r="227" spans="1:10" x14ac:dyDescent="0.35">
      <c r="A227" t="str">
        <f t="shared" si="3"/>
        <v>Петрунин АлександрМ12</v>
      </c>
      <c r="B227" s="4">
        <v>13</v>
      </c>
      <c r="C227" s="4" t="s">
        <v>238</v>
      </c>
      <c r="D227" s="4" t="s">
        <v>46</v>
      </c>
      <c r="E227" s="4">
        <v>2010</v>
      </c>
      <c r="F227" s="5">
        <v>8.3912037037037045E-3</v>
      </c>
      <c r="G227" s="4">
        <v>13</v>
      </c>
      <c r="H227" s="4">
        <v>162.19999999999999</v>
      </c>
      <c r="I227" s="16" t="s">
        <v>971</v>
      </c>
      <c r="J227" t="str">
        <f>IF(ISERROR(VLOOKUP($C227,Сумма!$B$3:$C$855,2,FALSE)),0,IF(VLOOKUP($C227,Сумма!$B$3:$N$855,13,FALSE)=I227,VLOOKUP($C227,Сумма!$B$3:$C$855,2,FALSE),0))</f>
        <v>СШОР 18 Смородино</v>
      </c>
    </row>
    <row r="228" spans="1:10" x14ac:dyDescent="0.35">
      <c r="A228" t="str">
        <f t="shared" si="3"/>
        <v>Кинько ЯрославМ12</v>
      </c>
      <c r="B228" s="4">
        <v>14</v>
      </c>
      <c r="C228" s="4" t="s">
        <v>239</v>
      </c>
      <c r="D228" s="4" t="s">
        <v>37</v>
      </c>
      <c r="E228" s="4">
        <v>2010</v>
      </c>
      <c r="F228" s="5">
        <v>8.4490740740740741E-3</v>
      </c>
      <c r="G228" s="4">
        <v>14</v>
      </c>
      <c r="H228" s="4">
        <v>161.30000000000001</v>
      </c>
      <c r="I228" s="16" t="s">
        <v>971</v>
      </c>
      <c r="J228" t="str">
        <f>IF(ISERROR(VLOOKUP($C228,Сумма!$B$3:$C$855,2,FALSE)),0,IF(VLOOKUP($C228,Сумма!$B$3:$N$855,13,FALSE)=I228,VLOOKUP($C228,Сумма!$B$3:$C$855,2,FALSE),0))</f>
        <v>СШОР 18 Макейчик</v>
      </c>
    </row>
    <row r="229" spans="1:10" x14ac:dyDescent="0.35">
      <c r="A229" t="str">
        <f t="shared" si="3"/>
        <v>Пошвин АртёмМ12</v>
      </c>
      <c r="B229" s="4">
        <v>15</v>
      </c>
      <c r="C229" s="4" t="s">
        <v>240</v>
      </c>
      <c r="D229" s="4" t="s">
        <v>46</v>
      </c>
      <c r="E229" s="4">
        <v>2010</v>
      </c>
      <c r="F229" s="5">
        <v>8.8425925925925911E-3</v>
      </c>
      <c r="G229" s="4">
        <v>15</v>
      </c>
      <c r="H229" s="4">
        <v>154.80000000000001</v>
      </c>
      <c r="I229" s="16" t="s">
        <v>971</v>
      </c>
      <c r="J229" t="str">
        <f>IF(ISERROR(VLOOKUP($C229,Сумма!$B$3:$C$855,2,FALSE)),0,IF(VLOOKUP($C229,Сумма!$B$3:$N$855,13,FALSE)=I229,VLOOKUP($C229,Сумма!$B$3:$C$855,2,FALSE),0))</f>
        <v>СШОР 18 Смородино</v>
      </c>
    </row>
    <row r="230" spans="1:10" x14ac:dyDescent="0.35">
      <c r="A230" t="str">
        <f t="shared" si="3"/>
        <v>Егорушкин ДаниилМ12</v>
      </c>
      <c r="B230" s="4">
        <v>16</v>
      </c>
      <c r="C230" s="4" t="s">
        <v>241</v>
      </c>
      <c r="D230" s="4" t="s">
        <v>33</v>
      </c>
      <c r="E230" s="4">
        <v>2010</v>
      </c>
      <c r="F230" s="5">
        <v>9.0046296296296298E-3</v>
      </c>
      <c r="G230" s="4">
        <v>16</v>
      </c>
      <c r="H230" s="4">
        <v>152.1</v>
      </c>
      <c r="I230" s="16" t="s">
        <v>971</v>
      </c>
      <c r="J230" t="str">
        <f>IF(ISERROR(VLOOKUP($C230,Сумма!$B$3:$C$855,2,FALSE)),0,IF(VLOOKUP($C230,Сумма!$B$3:$N$855,13,FALSE)=I230,VLOOKUP($C230,Сумма!$B$3:$C$855,2,FALSE),0))</f>
        <v>СШОР 18 ОРИОН</v>
      </c>
    </row>
    <row r="231" spans="1:10" x14ac:dyDescent="0.35">
      <c r="A231" t="str">
        <f t="shared" si="3"/>
        <v>Апалихин ВладиславМ12</v>
      </c>
      <c r="B231" s="4">
        <v>17</v>
      </c>
      <c r="C231" s="4" t="s">
        <v>242</v>
      </c>
      <c r="D231" s="4" t="s">
        <v>94</v>
      </c>
      <c r="E231" s="4">
        <v>2011</v>
      </c>
      <c r="F231" s="5">
        <v>9.0509259259259258E-3</v>
      </c>
      <c r="G231" s="4">
        <v>17</v>
      </c>
      <c r="H231" s="4">
        <v>151.4</v>
      </c>
      <c r="I231" s="16" t="s">
        <v>971</v>
      </c>
      <c r="J231" t="str">
        <f>IF(ISERROR(VLOOKUP($C231,Сумма!$B$3:$C$855,2,FALSE)),0,IF(VLOOKUP($C231,Сумма!$B$3:$N$855,13,FALSE)=I231,VLOOKUP($C231,Сумма!$B$3:$C$855,2,FALSE),0))</f>
        <v>СШОР 18 Вильденберг</v>
      </c>
    </row>
    <row r="232" spans="1:10" x14ac:dyDescent="0.35">
      <c r="A232" t="str">
        <f t="shared" si="3"/>
        <v>Панин АртёмМ12</v>
      </c>
      <c r="B232" s="4">
        <v>18</v>
      </c>
      <c r="C232" s="4" t="s">
        <v>243</v>
      </c>
      <c r="D232" s="4" t="s">
        <v>61</v>
      </c>
      <c r="E232" s="4">
        <v>2011</v>
      </c>
      <c r="F232" s="5">
        <v>9.2013888888888892E-3</v>
      </c>
      <c r="G232" s="4">
        <v>18</v>
      </c>
      <c r="H232" s="4">
        <v>148.9</v>
      </c>
      <c r="I232" s="16" t="s">
        <v>971</v>
      </c>
      <c r="J232" t="str">
        <f>IF(ISERROR(VLOOKUP($C232,Сумма!$B$3:$C$855,2,FALSE)),0,IF(VLOOKUP($C232,Сумма!$B$3:$N$855,13,FALSE)=I232,VLOOKUP($C232,Сумма!$B$3:$C$855,2,FALSE),0))</f>
        <v>СШОР 18 Азимут</v>
      </c>
    </row>
    <row r="233" spans="1:10" x14ac:dyDescent="0.35">
      <c r="A233" t="str">
        <f t="shared" si="3"/>
        <v>Боев ИванМ12</v>
      </c>
      <c r="B233" s="4">
        <v>19</v>
      </c>
      <c r="C233" s="4" t="s">
        <v>244</v>
      </c>
      <c r="D233" s="4" t="s">
        <v>33</v>
      </c>
      <c r="E233" s="4">
        <v>2011</v>
      </c>
      <c r="F233" s="5">
        <v>9.3055555555555548E-3</v>
      </c>
      <c r="G233" s="4">
        <v>19</v>
      </c>
      <c r="H233" s="4">
        <v>147.19999999999999</v>
      </c>
      <c r="I233" s="16" t="s">
        <v>971</v>
      </c>
      <c r="J233" t="str">
        <f>IF(ISERROR(VLOOKUP($C233,Сумма!$B$3:$C$855,2,FALSE)),0,IF(VLOOKUP($C233,Сумма!$B$3:$N$855,13,FALSE)=I233,VLOOKUP($C233,Сумма!$B$3:$C$855,2,FALSE),0))</f>
        <v>СШОР 18 ОРИОН</v>
      </c>
    </row>
    <row r="234" spans="1:10" x14ac:dyDescent="0.35">
      <c r="A234" t="str">
        <f t="shared" si="3"/>
        <v>Карцев МаксимМ12</v>
      </c>
      <c r="B234" s="4">
        <v>20</v>
      </c>
      <c r="C234" s="4" t="s">
        <v>245</v>
      </c>
      <c r="D234" s="4" t="s">
        <v>48</v>
      </c>
      <c r="E234" s="4">
        <v>2010</v>
      </c>
      <c r="F234" s="5">
        <v>9.3749999999999997E-3</v>
      </c>
      <c r="G234" s="4">
        <v>20</v>
      </c>
      <c r="H234" s="4">
        <v>146.1</v>
      </c>
      <c r="I234" s="16" t="s">
        <v>971</v>
      </c>
      <c r="J234" t="str">
        <f>IF(ISERROR(VLOOKUP($C234,Сумма!$B$3:$C$855,2,FALSE)),0,IF(VLOOKUP($C234,Сумма!$B$3:$N$855,13,FALSE)=I234,VLOOKUP($C234,Сумма!$B$3:$C$855,2,FALSE),0))</f>
        <v>СШОР 18 Юго-Запад</v>
      </c>
    </row>
    <row r="235" spans="1:10" x14ac:dyDescent="0.35">
      <c r="A235" t="str">
        <f t="shared" si="3"/>
        <v>Сухоруков ИльяМ12</v>
      </c>
      <c r="B235" s="4">
        <v>21</v>
      </c>
      <c r="C235" s="4" t="s">
        <v>246</v>
      </c>
      <c r="D235" s="4" t="s">
        <v>94</v>
      </c>
      <c r="E235" s="4">
        <v>2011</v>
      </c>
      <c r="F235" s="5">
        <v>9.5370370370370366E-3</v>
      </c>
      <c r="G235" s="4">
        <v>21</v>
      </c>
      <c r="H235" s="4">
        <v>143.4</v>
      </c>
      <c r="I235" s="16" t="s">
        <v>971</v>
      </c>
      <c r="J235" t="str">
        <f>IF(ISERROR(VLOOKUP($C235,Сумма!$B$3:$C$855,2,FALSE)),0,IF(VLOOKUP($C235,Сумма!$B$3:$N$855,13,FALSE)=I235,VLOOKUP($C235,Сумма!$B$3:$C$855,2,FALSE),0))</f>
        <v>СШОР 18 Вильденберг</v>
      </c>
    </row>
    <row r="236" spans="1:10" x14ac:dyDescent="0.35">
      <c r="A236" t="str">
        <f t="shared" si="3"/>
        <v>Пономарев РоманМ12</v>
      </c>
      <c r="B236" s="4">
        <v>22</v>
      </c>
      <c r="C236" s="4" t="s">
        <v>247</v>
      </c>
      <c r="D236" s="4" t="s">
        <v>58</v>
      </c>
      <c r="E236" s="4">
        <v>2011</v>
      </c>
      <c r="F236" s="5">
        <v>9.8726851851851857E-3</v>
      </c>
      <c r="G236" s="4">
        <v>22</v>
      </c>
      <c r="H236" s="4">
        <v>137.9</v>
      </c>
      <c r="I236" s="16" t="s">
        <v>971</v>
      </c>
      <c r="J236" t="str">
        <f>IF(ISERROR(VLOOKUP($C236,Сумма!$B$3:$C$855,2,FALSE)),0,IF(VLOOKUP($C236,Сумма!$B$3:$N$855,13,FALSE)=I236,VLOOKUP($C236,Сумма!$B$3:$C$855,2,FALSE),0))</f>
        <v>СШОР 18 Дон спорт</v>
      </c>
    </row>
    <row r="237" spans="1:10" x14ac:dyDescent="0.35">
      <c r="A237" t="str">
        <f t="shared" si="3"/>
        <v>Грязов МиронМ12</v>
      </c>
      <c r="B237" s="4">
        <v>23</v>
      </c>
      <c r="C237" s="4" t="s">
        <v>248</v>
      </c>
      <c r="D237" s="4" t="s">
        <v>58</v>
      </c>
      <c r="E237" s="4">
        <v>2011</v>
      </c>
      <c r="F237" s="5">
        <v>9.9305555555555553E-3</v>
      </c>
      <c r="G237" s="4">
        <v>23</v>
      </c>
      <c r="H237" s="4">
        <v>136.9</v>
      </c>
      <c r="I237" s="16" t="s">
        <v>971</v>
      </c>
      <c r="J237" t="str">
        <f>IF(ISERROR(VLOOKUP($C237,Сумма!$B$3:$C$855,2,FALSE)),0,IF(VLOOKUP($C237,Сумма!$B$3:$N$855,13,FALSE)=I237,VLOOKUP($C237,Сумма!$B$3:$C$855,2,FALSE),0))</f>
        <v>СШОР 18 Дон спорт</v>
      </c>
    </row>
    <row r="238" spans="1:10" x14ac:dyDescent="0.35">
      <c r="A238" t="str">
        <f t="shared" si="3"/>
        <v>Чеботарев МихаилМ12</v>
      </c>
      <c r="B238" s="4">
        <v>24</v>
      </c>
      <c r="C238" s="4" t="s">
        <v>249</v>
      </c>
      <c r="D238" s="4" t="s">
        <v>149</v>
      </c>
      <c r="E238" s="4">
        <v>2010</v>
      </c>
      <c r="F238" s="5">
        <v>9.9421296296296289E-3</v>
      </c>
      <c r="G238" s="4">
        <v>24</v>
      </c>
      <c r="H238" s="4">
        <v>136.69999999999999</v>
      </c>
      <c r="I238" s="16" t="s">
        <v>971</v>
      </c>
      <c r="J238" t="str">
        <f>IF(ISERROR(VLOOKUP($C238,Сумма!$B$3:$C$855,2,FALSE)),0,IF(VLOOKUP($C238,Сумма!$B$3:$N$855,13,FALSE)=I238,VLOOKUP($C238,Сумма!$B$3:$C$855,2,FALSE),0))</f>
        <v>СШОР 18 Олимп</v>
      </c>
    </row>
    <row r="239" spans="1:10" x14ac:dyDescent="0.35">
      <c r="A239" t="str">
        <f t="shared" si="3"/>
        <v>Маркин ЕлисейМ12</v>
      </c>
      <c r="B239" s="4">
        <v>25</v>
      </c>
      <c r="C239" s="4" t="s">
        <v>250</v>
      </c>
      <c r="D239" s="4" t="s">
        <v>94</v>
      </c>
      <c r="E239" s="4">
        <v>2011</v>
      </c>
      <c r="F239" s="5">
        <v>1.005787037037037E-2</v>
      </c>
      <c r="G239" s="4">
        <v>25</v>
      </c>
      <c r="H239" s="4">
        <v>134.80000000000001</v>
      </c>
      <c r="I239" s="16" t="s">
        <v>971</v>
      </c>
      <c r="J239" t="str">
        <f>IF(ISERROR(VLOOKUP($C239,Сумма!$B$3:$C$855,2,FALSE)),0,IF(VLOOKUP($C239,Сумма!$B$3:$N$855,13,FALSE)=I239,VLOOKUP($C239,Сумма!$B$3:$C$855,2,FALSE),0))</f>
        <v>СШОР 18 Вильденберг</v>
      </c>
    </row>
    <row r="240" spans="1:10" x14ac:dyDescent="0.35">
      <c r="A240" t="str">
        <f t="shared" si="3"/>
        <v>Пырков КонстантинМ12</v>
      </c>
      <c r="B240" s="4">
        <v>26</v>
      </c>
      <c r="C240" s="4" t="s">
        <v>251</v>
      </c>
      <c r="D240" s="4" t="s">
        <v>35</v>
      </c>
      <c r="E240" s="4">
        <v>2011</v>
      </c>
      <c r="F240" s="5">
        <v>1.0578703703703703E-2</v>
      </c>
      <c r="G240" s="4">
        <v>26</v>
      </c>
      <c r="H240" s="4">
        <v>126.3</v>
      </c>
      <c r="I240" s="16" t="s">
        <v>971</v>
      </c>
      <c r="J240" t="str">
        <f>IF(ISERROR(VLOOKUP($C240,Сумма!$B$3:$C$855,2,FALSE)),0,IF(VLOOKUP($C240,Сумма!$B$3:$N$855,13,FALSE)=I240,VLOOKUP($C240,Сумма!$B$3:$C$855,2,FALSE),0))</f>
        <v>СШОР 18 АТЛЕТ</v>
      </c>
    </row>
    <row r="241" spans="1:10" x14ac:dyDescent="0.35">
      <c r="A241" t="str">
        <f t="shared" si="3"/>
        <v>Свиридов ЯрославМ12</v>
      </c>
      <c r="B241" s="4">
        <v>27</v>
      </c>
      <c r="C241" s="4" t="s">
        <v>252</v>
      </c>
      <c r="D241" s="4" t="s">
        <v>37</v>
      </c>
      <c r="E241" s="4">
        <v>2011</v>
      </c>
      <c r="F241" s="5">
        <v>1.0601851851851854E-2</v>
      </c>
      <c r="G241" s="4">
        <v>27</v>
      </c>
      <c r="H241" s="4">
        <v>125.9</v>
      </c>
      <c r="I241" s="16" t="s">
        <v>971</v>
      </c>
      <c r="J241" t="str">
        <f>IF(ISERROR(VLOOKUP($C241,Сумма!$B$3:$C$855,2,FALSE)),0,IF(VLOOKUP($C241,Сумма!$B$3:$N$855,13,FALSE)=I241,VLOOKUP($C241,Сумма!$B$3:$C$855,2,FALSE),0))</f>
        <v>СШОР 18 Макейчик</v>
      </c>
    </row>
    <row r="242" spans="1:10" x14ac:dyDescent="0.35">
      <c r="A242" t="str">
        <f t="shared" si="3"/>
        <v>Филонов ПавелМ12</v>
      </c>
      <c r="B242" s="4">
        <v>28</v>
      </c>
      <c r="C242" s="4" t="s">
        <v>253</v>
      </c>
      <c r="D242" s="4" t="s">
        <v>46</v>
      </c>
      <c r="E242" s="4">
        <v>2010</v>
      </c>
      <c r="F242" s="5">
        <v>1.0625000000000001E-2</v>
      </c>
      <c r="G242" s="4">
        <v>28</v>
      </c>
      <c r="H242" s="4">
        <v>125.5</v>
      </c>
      <c r="I242" s="16" t="s">
        <v>971</v>
      </c>
      <c r="J242" t="str">
        <f>IF(ISERROR(VLOOKUP($C242,Сумма!$B$3:$C$855,2,FALSE)),0,IF(VLOOKUP($C242,Сумма!$B$3:$N$855,13,FALSE)=I242,VLOOKUP($C242,Сумма!$B$3:$C$855,2,FALSE),0))</f>
        <v>СШОР 18 Смородино</v>
      </c>
    </row>
    <row r="243" spans="1:10" x14ac:dyDescent="0.35">
      <c r="A243" t="str">
        <f t="shared" si="3"/>
        <v>Сайгаков КонстантинМ12</v>
      </c>
      <c r="B243" s="4">
        <v>29</v>
      </c>
      <c r="C243" s="4" t="s">
        <v>254</v>
      </c>
      <c r="D243" s="4" t="s">
        <v>44</v>
      </c>
      <c r="E243" s="4">
        <v>2010</v>
      </c>
      <c r="F243" s="5">
        <v>1.0856481481481481E-2</v>
      </c>
      <c r="G243" s="4">
        <v>29</v>
      </c>
      <c r="H243" s="4">
        <v>121.7</v>
      </c>
      <c r="I243" s="16" t="s">
        <v>971</v>
      </c>
      <c r="J243" t="str">
        <f>IF(ISERROR(VLOOKUP($C243,Сумма!$B$3:$C$855,2,FALSE)),0,IF(VLOOKUP($C243,Сумма!$B$3:$N$855,13,FALSE)=I243,VLOOKUP($C243,Сумма!$B$3:$C$855,2,FALSE),0))</f>
        <v>СШОР 18 Берёзовая р</v>
      </c>
    </row>
    <row r="244" spans="1:10" x14ac:dyDescent="0.35">
      <c r="A244" t="str">
        <f t="shared" si="3"/>
        <v>Рубцов НикитаМ12</v>
      </c>
      <c r="B244" s="4">
        <v>30</v>
      </c>
      <c r="C244" s="4" t="s">
        <v>255</v>
      </c>
      <c r="D244" s="4" t="s">
        <v>48</v>
      </c>
      <c r="E244" s="4">
        <v>2010</v>
      </c>
      <c r="F244" s="5">
        <v>1.1539351851851851E-2</v>
      </c>
      <c r="G244" s="4">
        <v>30</v>
      </c>
      <c r="H244" s="4">
        <v>110.5</v>
      </c>
      <c r="I244" s="16" t="s">
        <v>971</v>
      </c>
      <c r="J244" t="str">
        <f>IF(ISERROR(VLOOKUP($C244,Сумма!$B$3:$C$855,2,FALSE)),0,IF(VLOOKUP($C244,Сумма!$B$3:$N$855,13,FALSE)=I244,VLOOKUP($C244,Сумма!$B$3:$C$855,2,FALSE),0))</f>
        <v>СШОР 18 Юго-Запад</v>
      </c>
    </row>
    <row r="245" spans="1:10" x14ac:dyDescent="0.35">
      <c r="A245" t="str">
        <f t="shared" si="3"/>
        <v>Клевцов ИванМ12</v>
      </c>
      <c r="B245" s="4">
        <v>31</v>
      </c>
      <c r="C245" s="4" t="s">
        <v>256</v>
      </c>
      <c r="D245" s="4" t="s">
        <v>58</v>
      </c>
      <c r="E245" s="4">
        <v>2010</v>
      </c>
      <c r="F245" s="5">
        <v>1.1562499999999998E-2</v>
      </c>
      <c r="G245" s="4">
        <v>31</v>
      </c>
      <c r="H245" s="4">
        <v>110.1</v>
      </c>
      <c r="I245" s="16" t="s">
        <v>971</v>
      </c>
      <c r="J245" t="str">
        <f>IF(ISERROR(VLOOKUP($C245,Сумма!$B$3:$C$855,2,FALSE)),0,IF(VLOOKUP($C245,Сумма!$B$3:$N$855,13,FALSE)=I245,VLOOKUP($C245,Сумма!$B$3:$C$855,2,FALSE),0))</f>
        <v>СШОР 18 Дон спорт</v>
      </c>
    </row>
    <row r="246" spans="1:10" x14ac:dyDescent="0.35">
      <c r="A246" t="str">
        <f t="shared" si="3"/>
        <v>Клочков ГлебМ12</v>
      </c>
      <c r="B246" s="4">
        <v>32</v>
      </c>
      <c r="C246" s="4" t="s">
        <v>257</v>
      </c>
      <c r="D246" s="4" t="s">
        <v>39</v>
      </c>
      <c r="E246" s="4">
        <v>2010</v>
      </c>
      <c r="F246" s="5">
        <v>1.2152777777777778E-2</v>
      </c>
      <c r="G246" s="4">
        <v>32</v>
      </c>
      <c r="H246" s="4">
        <v>100.4</v>
      </c>
      <c r="I246" s="16" t="s">
        <v>971</v>
      </c>
      <c r="J246" t="str">
        <f>IF(ISERROR(VLOOKUP($C246,Сумма!$B$3:$C$855,2,FALSE)),0,IF(VLOOKUP($C246,Сумма!$B$3:$N$855,13,FALSE)=I246,VLOOKUP($C246,Сумма!$B$3:$C$855,2,FALSE),0))</f>
        <v>СШОР 18 Sirius Пи</v>
      </c>
    </row>
    <row r="247" spans="1:10" x14ac:dyDescent="0.35">
      <c r="A247" t="str">
        <f t="shared" si="3"/>
        <v>Головин МаксимМ12</v>
      </c>
      <c r="B247" s="4">
        <v>33</v>
      </c>
      <c r="C247" s="4" t="s">
        <v>258</v>
      </c>
      <c r="D247" s="4" t="s">
        <v>33</v>
      </c>
      <c r="E247" s="4">
        <v>2010</v>
      </c>
      <c r="F247" s="5">
        <v>1.2175925925925929E-2</v>
      </c>
      <c r="G247" s="4">
        <v>33</v>
      </c>
      <c r="H247" s="4">
        <v>100</v>
      </c>
      <c r="I247" s="16" t="s">
        <v>971</v>
      </c>
      <c r="J247" t="str">
        <f>IF(ISERROR(VLOOKUP($C247,Сумма!$B$3:$C$855,2,FALSE)),0,IF(VLOOKUP($C247,Сумма!$B$3:$N$855,13,FALSE)=I247,VLOOKUP($C247,Сумма!$B$3:$C$855,2,FALSE),0))</f>
        <v>СШОР 18 ОРИОН</v>
      </c>
    </row>
    <row r="248" spans="1:10" x14ac:dyDescent="0.35">
      <c r="A248" t="str">
        <f t="shared" si="3"/>
        <v>Мелихов МаксимМ12</v>
      </c>
      <c r="B248" s="4">
        <v>34</v>
      </c>
      <c r="C248" s="4" t="s">
        <v>259</v>
      </c>
      <c r="D248" s="4" t="s">
        <v>61</v>
      </c>
      <c r="E248" s="4">
        <v>2010</v>
      </c>
      <c r="F248" s="5">
        <v>1.2604166666666666E-2</v>
      </c>
      <c r="G248" s="4">
        <v>34</v>
      </c>
      <c r="H248" s="4">
        <v>93</v>
      </c>
      <c r="I248" s="16" t="s">
        <v>971</v>
      </c>
      <c r="J248" t="str">
        <f>IF(ISERROR(VLOOKUP($C248,Сумма!$B$3:$C$855,2,FALSE)),0,IF(VLOOKUP($C248,Сумма!$B$3:$N$855,13,FALSE)=I248,VLOOKUP($C248,Сумма!$B$3:$C$855,2,FALSE),0))</f>
        <v>СШОР 18 Азимут</v>
      </c>
    </row>
    <row r="249" spans="1:10" x14ac:dyDescent="0.35">
      <c r="A249" t="str">
        <f t="shared" si="3"/>
        <v>Зернов ИгнатМ12</v>
      </c>
      <c r="B249" s="4">
        <v>35</v>
      </c>
      <c r="C249" s="4" t="s">
        <v>260</v>
      </c>
      <c r="D249" s="4" t="s">
        <v>44</v>
      </c>
      <c r="E249" s="4">
        <v>2011</v>
      </c>
      <c r="F249" s="5">
        <v>1.2905092592592591E-2</v>
      </c>
      <c r="G249" s="4">
        <v>35</v>
      </c>
      <c r="H249" s="4">
        <v>88.1</v>
      </c>
      <c r="I249" s="16" t="s">
        <v>971</v>
      </c>
      <c r="J249" t="str">
        <f>IF(ISERROR(VLOOKUP($C249,Сумма!$B$3:$C$855,2,FALSE)),0,IF(VLOOKUP($C249,Сумма!$B$3:$N$855,13,FALSE)=I249,VLOOKUP($C249,Сумма!$B$3:$C$855,2,FALSE),0))</f>
        <v>СШОР 18 Берёзовая р</v>
      </c>
    </row>
    <row r="250" spans="1:10" x14ac:dyDescent="0.35">
      <c r="A250" t="str">
        <f t="shared" si="3"/>
        <v>Дудецкий ФилиппМ12</v>
      </c>
      <c r="B250" s="4">
        <v>36</v>
      </c>
      <c r="C250" s="4" t="s">
        <v>261</v>
      </c>
      <c r="D250" s="4" t="s">
        <v>149</v>
      </c>
      <c r="E250" s="4">
        <v>2011</v>
      </c>
      <c r="F250" s="5">
        <v>1.3379629629629628E-2</v>
      </c>
      <c r="G250" s="4">
        <v>36</v>
      </c>
      <c r="H250" s="4">
        <v>80.3</v>
      </c>
      <c r="I250" s="16" t="s">
        <v>971</v>
      </c>
      <c r="J250" t="str">
        <f>IF(ISERROR(VLOOKUP($C250,Сумма!$B$3:$C$855,2,FALSE)),0,IF(VLOOKUP($C250,Сумма!$B$3:$N$855,13,FALSE)=I250,VLOOKUP($C250,Сумма!$B$3:$C$855,2,FALSE),0))</f>
        <v>СШОР 18 Олимп</v>
      </c>
    </row>
    <row r="251" spans="1:10" x14ac:dyDescent="0.35">
      <c r="A251" t="str">
        <f t="shared" si="3"/>
        <v>Вахтин СергейМ12</v>
      </c>
      <c r="B251" s="4">
        <v>37</v>
      </c>
      <c r="C251" s="4" t="s">
        <v>262</v>
      </c>
      <c r="D251" s="4" t="s">
        <v>48</v>
      </c>
      <c r="E251" s="4">
        <v>2011</v>
      </c>
      <c r="F251" s="5">
        <v>1.4918981481481483E-2</v>
      </c>
      <c r="G251" s="4">
        <v>37</v>
      </c>
      <c r="H251" s="4">
        <v>55</v>
      </c>
      <c r="I251" s="16" t="s">
        <v>971</v>
      </c>
      <c r="J251" t="str">
        <f>IF(ISERROR(VLOOKUP($C251,Сумма!$B$3:$C$855,2,FALSE)),0,IF(VLOOKUP($C251,Сумма!$B$3:$N$855,13,FALSE)=I251,VLOOKUP($C251,Сумма!$B$3:$C$855,2,FALSE),0))</f>
        <v>СШОР 18 Юго-Запад</v>
      </c>
    </row>
    <row r="252" spans="1:10" x14ac:dyDescent="0.35">
      <c r="A252" t="str">
        <f t="shared" si="3"/>
        <v>Елисеев АндрейМ12</v>
      </c>
      <c r="B252" s="4">
        <v>38</v>
      </c>
      <c r="C252" s="4" t="s">
        <v>263</v>
      </c>
      <c r="D252" s="4" t="s">
        <v>149</v>
      </c>
      <c r="E252" s="4">
        <v>2011</v>
      </c>
      <c r="F252" s="5">
        <v>1.5983796296296295E-2</v>
      </c>
      <c r="G252" s="4">
        <v>38</v>
      </c>
      <c r="H252" s="4">
        <v>37.5</v>
      </c>
      <c r="I252" s="16" t="s">
        <v>971</v>
      </c>
      <c r="J252">
        <f>IF(ISERROR(VLOOKUP($C252,Сумма!$B$3:$C$855,2,FALSE)),0,IF(VLOOKUP($C252,Сумма!$B$3:$N$855,13,FALSE)=I252,VLOOKUP($C252,Сумма!$B$3:$C$855,2,FALSE),0))</f>
        <v>0</v>
      </c>
    </row>
    <row r="253" spans="1:10" x14ac:dyDescent="0.35">
      <c r="A253" t="str">
        <f t="shared" si="3"/>
        <v>Горлов ДанилаМ12</v>
      </c>
      <c r="B253" s="4">
        <v>39</v>
      </c>
      <c r="C253" s="4" t="s">
        <v>264</v>
      </c>
      <c r="D253" s="4" t="s">
        <v>46</v>
      </c>
      <c r="E253" s="4">
        <v>2010</v>
      </c>
      <c r="F253" s="5">
        <v>1.6111111111111111E-2</v>
      </c>
      <c r="G253" s="4">
        <v>39</v>
      </c>
      <c r="H253" s="4">
        <v>35.4</v>
      </c>
      <c r="I253" s="16" t="s">
        <v>971</v>
      </c>
      <c r="J253" t="str">
        <f>IF(ISERROR(VLOOKUP($C253,Сумма!$B$3:$C$855,2,FALSE)),0,IF(VLOOKUP($C253,Сумма!$B$3:$N$855,13,FALSE)=I253,VLOOKUP($C253,Сумма!$B$3:$C$855,2,FALSE),0))</f>
        <v>СШОР 18 Смородино</v>
      </c>
    </row>
    <row r="254" spans="1:10" x14ac:dyDescent="0.35">
      <c r="A254" t="str">
        <f t="shared" si="3"/>
        <v>Руднев ИванМ12</v>
      </c>
      <c r="B254" s="4">
        <v>40</v>
      </c>
      <c r="C254" s="4" t="s">
        <v>265</v>
      </c>
      <c r="D254" s="4" t="s">
        <v>48</v>
      </c>
      <c r="E254" s="4">
        <v>2010</v>
      </c>
      <c r="F254" s="5">
        <v>2.1770833333333336E-2</v>
      </c>
      <c r="G254" s="4">
        <v>40</v>
      </c>
      <c r="H254" s="4">
        <v>1</v>
      </c>
      <c r="I254" s="16" t="s">
        <v>971</v>
      </c>
      <c r="J254" t="str">
        <f>IF(ISERROR(VLOOKUP($C254,Сумма!$B$3:$C$855,2,FALSE)),0,IF(VLOOKUP($C254,Сумма!$B$3:$N$855,13,FALSE)=I254,VLOOKUP($C254,Сумма!$B$3:$C$855,2,FALSE),0))</f>
        <v>СШОР 18 Юго-Запад</v>
      </c>
    </row>
    <row r="255" spans="1:10" x14ac:dyDescent="0.35">
      <c r="A255" t="str">
        <f t="shared" si="3"/>
        <v>Земцов ФедорМ12</v>
      </c>
      <c r="B255" s="4">
        <v>41</v>
      </c>
      <c r="C255" s="4" t="s">
        <v>266</v>
      </c>
      <c r="D255" s="4" t="s">
        <v>48</v>
      </c>
      <c r="E255" s="4">
        <v>2011</v>
      </c>
      <c r="F255" s="5">
        <v>2.224537037037037E-2</v>
      </c>
      <c r="G255" s="4">
        <v>41</v>
      </c>
      <c r="H255" s="4">
        <v>1</v>
      </c>
      <c r="I255" s="16" t="s">
        <v>971</v>
      </c>
      <c r="J255" t="str">
        <f>IF(ISERROR(VLOOKUP($C255,Сумма!$B$3:$C$855,2,FALSE)),0,IF(VLOOKUP($C255,Сумма!$B$3:$N$855,13,FALSE)=I255,VLOOKUP($C255,Сумма!$B$3:$C$855,2,FALSE),0))</f>
        <v>СШОР 18 Юго-Запад</v>
      </c>
    </row>
    <row r="256" spans="1:10" x14ac:dyDescent="0.35">
      <c r="A256" t="str">
        <f t="shared" si="3"/>
        <v>Парахин ВладимирМ12</v>
      </c>
      <c r="B256" s="4">
        <v>42</v>
      </c>
      <c r="C256" s="4" t="s">
        <v>267</v>
      </c>
      <c r="D256" s="4" t="s">
        <v>44</v>
      </c>
      <c r="E256" s="4">
        <v>2011</v>
      </c>
      <c r="F256" s="5">
        <v>2.4166666666666666E-2</v>
      </c>
      <c r="G256" s="4">
        <v>42</v>
      </c>
      <c r="H256" s="4">
        <v>1</v>
      </c>
      <c r="I256" s="16" t="s">
        <v>971</v>
      </c>
      <c r="J256" t="str">
        <f>IF(ISERROR(VLOOKUP($C256,Сумма!$B$3:$C$855,2,FALSE)),0,IF(VLOOKUP($C256,Сумма!$B$3:$N$855,13,FALSE)=I256,VLOOKUP($C256,Сумма!$B$3:$C$855,2,FALSE),0))</f>
        <v>СШОР 18 Берёзовая р</v>
      </c>
    </row>
    <row r="257" spans="1:10" x14ac:dyDescent="0.35">
      <c r="A257" t="str">
        <f t="shared" si="3"/>
        <v>Глушко ДанилаМ12</v>
      </c>
      <c r="B257" s="4">
        <v>43</v>
      </c>
      <c r="C257" s="4" t="s">
        <v>268</v>
      </c>
      <c r="D257" s="4" t="s">
        <v>48</v>
      </c>
      <c r="E257" s="4">
        <v>2011</v>
      </c>
      <c r="F257" s="4"/>
      <c r="G257" s="4"/>
      <c r="H257" s="4">
        <v>0.01</v>
      </c>
      <c r="I257" s="16" t="s">
        <v>971</v>
      </c>
      <c r="J257" t="str">
        <f>IF(ISERROR(VLOOKUP($C257,Сумма!$B$3:$C$855,2,FALSE)),0,IF(VLOOKUP($C257,Сумма!$B$3:$N$855,13,FALSE)=I257,VLOOKUP($C257,Сумма!$B$3:$C$855,2,FALSE),0))</f>
        <v>СШОР 18 Юго-Запад</v>
      </c>
    </row>
    <row r="258" spans="1:10" x14ac:dyDescent="0.35">
      <c r="A258" t="str">
        <f t="shared" si="3"/>
        <v>Паршин МихаилМ12</v>
      </c>
      <c r="B258" s="4">
        <v>44</v>
      </c>
      <c r="C258" s="4" t="s">
        <v>269</v>
      </c>
      <c r="D258" s="4" t="s">
        <v>83</v>
      </c>
      <c r="E258" s="4">
        <v>2011</v>
      </c>
      <c r="F258" s="4"/>
      <c r="G258" s="4"/>
      <c r="H258" s="4">
        <v>0.01</v>
      </c>
      <c r="I258" s="16" t="s">
        <v>971</v>
      </c>
      <c r="J258" t="str">
        <f>IF(ISERROR(VLOOKUP($C258,Сумма!$B$3:$C$855,2,FALSE)),0,IF(VLOOKUP($C258,Сумма!$B$3:$N$855,13,FALSE)=I258,VLOOKUP($C258,Сумма!$B$3:$C$855,2,FALSE),0))</f>
        <v>СШОР 18 ГавриловSki</v>
      </c>
    </row>
    <row r="259" spans="1:10" ht="15.5" x14ac:dyDescent="0.35">
      <c r="A259" t="str">
        <f t="shared" si="3"/>
        <v/>
      </c>
      <c r="B259" s="40" t="s">
        <v>15</v>
      </c>
      <c r="C259" s="40"/>
      <c r="D259" s="40"/>
      <c r="E259" s="40"/>
      <c r="F259" s="40"/>
      <c r="G259" s="40"/>
      <c r="H259" s="40"/>
      <c r="I259" s="17"/>
      <c r="J259">
        <f>IF(ISERROR(VLOOKUP($C259,Сумма!$B$3:$C$855,2,FALSE)),0,IF(VLOOKUP($C259,Сумма!$B$3:$N$855,13,FALSE)=I259,VLOOKUP($C259,Сумма!$B$3:$C$855,2,FALSE),0))</f>
        <v>0</v>
      </c>
    </row>
    <row r="260" spans="1:10" ht="15.5" x14ac:dyDescent="0.35">
      <c r="A260" t="str">
        <f t="shared" si="3"/>
        <v/>
      </c>
      <c r="B260" s="40"/>
      <c r="C260" s="40"/>
      <c r="D260" s="40"/>
      <c r="E260" s="40"/>
      <c r="F260" s="40"/>
      <c r="G260" s="40"/>
      <c r="H260" s="40"/>
      <c r="I260" s="17"/>
      <c r="J260">
        <f>IF(ISERROR(VLOOKUP($C260,Сумма!$B$3:$C$855,2,FALSE)),0,IF(VLOOKUP($C260,Сумма!$B$3:$N$855,13,FALSE)=I260,VLOOKUP($C260,Сумма!$B$3:$C$855,2,FALSE),0))</f>
        <v>0</v>
      </c>
    </row>
    <row r="261" spans="1:10" ht="28" x14ac:dyDescent="0.35">
      <c r="A261" t="str">
        <f t="shared" si="3"/>
        <v>Фамилия, имя</v>
      </c>
      <c r="B261" s="3" t="s">
        <v>20</v>
      </c>
      <c r="C261" s="4" t="s">
        <v>31</v>
      </c>
      <c r="D261" s="4" t="s">
        <v>21</v>
      </c>
      <c r="E261" s="4" t="s">
        <v>22</v>
      </c>
      <c r="F261" s="4" t="s">
        <v>23</v>
      </c>
      <c r="G261" s="4" t="s">
        <v>24</v>
      </c>
      <c r="H261" s="4" t="s">
        <v>25</v>
      </c>
      <c r="I261" s="16"/>
      <c r="J261">
        <f>IF(ISERROR(VLOOKUP($C261,Сумма!$B$3:$C$855,2,FALSE)),0,IF(VLOOKUP($C261,Сумма!$B$3:$N$855,13,FALSE)=I261,VLOOKUP($C261,Сумма!$B$3:$C$855,2,FALSE),0))</f>
        <v>0</v>
      </c>
    </row>
    <row r="262" spans="1:10" x14ac:dyDescent="0.35">
      <c r="A262" t="str">
        <f t="shared" si="3"/>
        <v>Молодских КириллМ14</v>
      </c>
      <c r="B262" s="4">
        <v>1</v>
      </c>
      <c r="C262" s="4" t="s">
        <v>270</v>
      </c>
      <c r="D262" s="4" t="s">
        <v>98</v>
      </c>
      <c r="E262" s="4">
        <v>2009</v>
      </c>
      <c r="F262" s="5">
        <v>7.4074074074074068E-3</v>
      </c>
      <c r="G262" s="4">
        <v>1</v>
      </c>
      <c r="H262" s="4">
        <v>200</v>
      </c>
      <c r="I262" s="16" t="s">
        <v>972</v>
      </c>
      <c r="J262" t="str">
        <f>IF(ISERROR(VLOOKUP($C262,Сумма!$B$3:$C$855,2,FALSE)),0,IF(VLOOKUP($C262,Сумма!$B$3:$N$855,13,FALSE)=I262,VLOOKUP($C262,Сумма!$B$3:$C$855,2,FALSE),0))</f>
        <v>СШОР 18 Торнадо</v>
      </c>
    </row>
    <row r="263" spans="1:10" x14ac:dyDescent="0.35">
      <c r="A263" t="str">
        <f t="shared" si="3"/>
        <v>Хованский ВладимирМ14</v>
      </c>
      <c r="B263" s="4">
        <v>2</v>
      </c>
      <c r="C263" s="4" t="s">
        <v>271</v>
      </c>
      <c r="D263" s="4" t="s">
        <v>33</v>
      </c>
      <c r="E263" s="4">
        <v>2009</v>
      </c>
      <c r="F263" s="5">
        <v>7.5231481481481477E-3</v>
      </c>
      <c r="G263" s="4">
        <v>2</v>
      </c>
      <c r="H263" s="4">
        <v>198.5</v>
      </c>
      <c r="I263" s="16" t="s">
        <v>972</v>
      </c>
      <c r="J263" t="str">
        <f>IF(ISERROR(VLOOKUP($C263,Сумма!$B$3:$C$855,2,FALSE)),0,IF(VLOOKUP($C263,Сумма!$B$3:$N$855,13,FALSE)=I263,VLOOKUP($C263,Сумма!$B$3:$C$855,2,FALSE),0))</f>
        <v>СШОР 18 ОРИОН</v>
      </c>
    </row>
    <row r="264" spans="1:10" x14ac:dyDescent="0.35">
      <c r="A264" t="str">
        <f t="shared" si="3"/>
        <v>Авдеев ИванМ14</v>
      </c>
      <c r="B264" s="4">
        <v>3</v>
      </c>
      <c r="C264" s="4" t="s">
        <v>272</v>
      </c>
      <c r="D264" s="4" t="s">
        <v>37</v>
      </c>
      <c r="E264" s="4">
        <v>2008</v>
      </c>
      <c r="F264" s="5">
        <v>7.6504629629629631E-3</v>
      </c>
      <c r="G264" s="4">
        <v>3</v>
      </c>
      <c r="H264" s="4">
        <v>196.8</v>
      </c>
      <c r="I264" s="16" t="s">
        <v>972</v>
      </c>
      <c r="J264" t="str">
        <f>IF(ISERROR(VLOOKUP($C264,Сумма!$B$3:$C$855,2,FALSE)),0,IF(VLOOKUP($C264,Сумма!$B$3:$N$855,13,FALSE)=I264,VLOOKUP($C264,Сумма!$B$3:$C$855,2,FALSE),0))</f>
        <v>СШОР 18 Макейчик</v>
      </c>
    </row>
    <row r="265" spans="1:10" x14ac:dyDescent="0.35">
      <c r="A265" t="str">
        <f t="shared" si="3"/>
        <v>Нагорный МаксимМ14</v>
      </c>
      <c r="B265" s="4">
        <v>4</v>
      </c>
      <c r="C265" s="4" t="s">
        <v>273</v>
      </c>
      <c r="D265" s="4" t="s">
        <v>98</v>
      </c>
      <c r="E265" s="4">
        <v>2009</v>
      </c>
      <c r="F265" s="5">
        <v>7.9282407407407409E-3</v>
      </c>
      <c r="G265" s="4">
        <v>4</v>
      </c>
      <c r="H265" s="4">
        <v>193</v>
      </c>
      <c r="I265" s="16" t="s">
        <v>972</v>
      </c>
      <c r="J265" t="str">
        <f>IF(ISERROR(VLOOKUP($C265,Сумма!$B$3:$C$855,2,FALSE)),0,IF(VLOOKUP($C265,Сумма!$B$3:$N$855,13,FALSE)=I265,VLOOKUP($C265,Сумма!$B$3:$C$855,2,FALSE),0))</f>
        <v>СШОР 18 Торнадо</v>
      </c>
    </row>
    <row r="266" spans="1:10" x14ac:dyDescent="0.35">
      <c r="A266" t="str">
        <f t="shared" si="3"/>
        <v>Арапов АртемийМ14</v>
      </c>
      <c r="B266" s="4">
        <v>5</v>
      </c>
      <c r="C266" s="4" t="s">
        <v>274</v>
      </c>
      <c r="D266" s="4" t="s">
        <v>35</v>
      </c>
      <c r="E266" s="4">
        <v>2008</v>
      </c>
      <c r="F266" s="5">
        <v>8.0902777777777778E-3</v>
      </c>
      <c r="G266" s="4">
        <v>5</v>
      </c>
      <c r="H266" s="4">
        <v>190.8</v>
      </c>
      <c r="I266" s="16" t="s">
        <v>972</v>
      </c>
      <c r="J266" t="str">
        <f>IF(ISERROR(VLOOKUP($C266,Сумма!$B$3:$C$855,2,FALSE)),0,IF(VLOOKUP($C266,Сумма!$B$3:$N$855,13,FALSE)=I266,VLOOKUP($C266,Сумма!$B$3:$C$855,2,FALSE),0))</f>
        <v>СШОР 18 АТЛЕТ</v>
      </c>
    </row>
    <row r="267" spans="1:10" x14ac:dyDescent="0.35">
      <c r="A267" t="str">
        <f t="shared" si="3"/>
        <v>Елисеев ПавелМ14</v>
      </c>
      <c r="B267" s="4">
        <v>6</v>
      </c>
      <c r="C267" s="4" t="s">
        <v>275</v>
      </c>
      <c r="D267" s="4" t="s">
        <v>61</v>
      </c>
      <c r="E267" s="4">
        <v>2009</v>
      </c>
      <c r="F267" s="5">
        <v>8.1481481481481474E-3</v>
      </c>
      <c r="G267" s="4">
        <v>6</v>
      </c>
      <c r="H267" s="4">
        <v>190</v>
      </c>
      <c r="I267" s="16" t="s">
        <v>972</v>
      </c>
      <c r="J267" t="str">
        <f>IF(ISERROR(VLOOKUP($C267,Сумма!$B$3:$C$855,2,FALSE)),0,IF(VLOOKUP($C267,Сумма!$B$3:$N$855,13,FALSE)=I267,VLOOKUP($C267,Сумма!$B$3:$C$855,2,FALSE),0))</f>
        <v>СШОР 18 Азимут</v>
      </c>
    </row>
    <row r="268" spans="1:10" x14ac:dyDescent="0.35">
      <c r="A268" t="str">
        <f t="shared" si="3"/>
        <v>Быстрянцев АлександрМ14</v>
      </c>
      <c r="B268" s="4">
        <v>7</v>
      </c>
      <c r="C268" s="4" t="s">
        <v>276</v>
      </c>
      <c r="D268" s="4" t="s">
        <v>112</v>
      </c>
      <c r="E268" s="4">
        <v>2008</v>
      </c>
      <c r="F268" s="5">
        <v>8.3101851851851861E-3</v>
      </c>
      <c r="G268" s="4">
        <v>7</v>
      </c>
      <c r="H268" s="4">
        <v>187.9</v>
      </c>
      <c r="I268" s="16" t="s">
        <v>972</v>
      </c>
      <c r="J268" t="str">
        <f>IF(ISERROR(VLOOKUP($C268,Сумма!$B$3:$C$855,2,FALSE)),0,IF(VLOOKUP($C268,Сумма!$B$3:$N$855,13,FALSE)=I268,VLOOKUP($C268,Сумма!$B$3:$C$855,2,FALSE),0))</f>
        <v>СШОР 18 Канищева</v>
      </c>
    </row>
    <row r="269" spans="1:10" x14ac:dyDescent="0.35">
      <c r="A269" t="str">
        <f t="shared" si="3"/>
        <v>Уразов СеменМ14</v>
      </c>
      <c r="B269" s="4">
        <v>8</v>
      </c>
      <c r="C269" s="4" t="s">
        <v>277</v>
      </c>
      <c r="D269" s="4" t="s">
        <v>112</v>
      </c>
      <c r="E269" s="4">
        <v>2008</v>
      </c>
      <c r="F269" s="5">
        <v>8.4837962962962966E-3</v>
      </c>
      <c r="G269" s="4">
        <v>8</v>
      </c>
      <c r="H269" s="4">
        <v>185.5</v>
      </c>
      <c r="I269" s="16" t="s">
        <v>972</v>
      </c>
      <c r="J269" t="str">
        <f>IF(ISERROR(VLOOKUP($C269,Сумма!$B$3:$C$855,2,FALSE)),0,IF(VLOOKUP($C269,Сумма!$B$3:$N$855,13,FALSE)=I269,VLOOKUP($C269,Сумма!$B$3:$C$855,2,FALSE),0))</f>
        <v>СШОР 18 Канищева</v>
      </c>
    </row>
    <row r="270" spans="1:10" x14ac:dyDescent="0.35">
      <c r="A270" t="str">
        <f t="shared" ref="A270:A333" si="4">C270&amp;I270</f>
        <v>Дорохин АлександрМ14</v>
      </c>
      <c r="B270" s="4">
        <v>9</v>
      </c>
      <c r="C270" s="4" t="s">
        <v>278</v>
      </c>
      <c r="D270" s="4" t="s">
        <v>46</v>
      </c>
      <c r="E270" s="4">
        <v>2008</v>
      </c>
      <c r="F270" s="5">
        <v>8.6689814814814806E-3</v>
      </c>
      <c r="G270" s="4">
        <v>9</v>
      </c>
      <c r="H270" s="4">
        <v>183</v>
      </c>
      <c r="I270" s="16" t="s">
        <v>972</v>
      </c>
      <c r="J270" t="str">
        <f>IF(ISERROR(VLOOKUP($C270,Сумма!$B$3:$C$855,2,FALSE)),0,IF(VLOOKUP($C270,Сумма!$B$3:$N$855,13,FALSE)=I270,VLOOKUP($C270,Сумма!$B$3:$C$855,2,FALSE),0))</f>
        <v>СШОР 18 Смородино</v>
      </c>
    </row>
    <row r="271" spans="1:10" x14ac:dyDescent="0.35">
      <c r="A271" t="str">
        <f t="shared" si="4"/>
        <v>Володин ДмитрийМ14</v>
      </c>
      <c r="B271" s="4">
        <v>10</v>
      </c>
      <c r="C271" s="4" t="s">
        <v>279</v>
      </c>
      <c r="D271" s="4" t="s">
        <v>39</v>
      </c>
      <c r="E271" s="4">
        <v>2009</v>
      </c>
      <c r="F271" s="5">
        <v>8.726851851851852E-3</v>
      </c>
      <c r="G271" s="4">
        <v>10</v>
      </c>
      <c r="H271" s="4">
        <v>182.2</v>
      </c>
      <c r="I271" s="16" t="s">
        <v>972</v>
      </c>
      <c r="J271" t="str">
        <f>IF(ISERROR(VLOOKUP($C271,Сумма!$B$3:$C$855,2,FALSE)),0,IF(VLOOKUP($C271,Сумма!$B$3:$N$855,13,FALSE)=I271,VLOOKUP($C271,Сумма!$B$3:$C$855,2,FALSE),0))</f>
        <v>СШОР 18 Sirius Пи</v>
      </c>
    </row>
    <row r="272" spans="1:10" x14ac:dyDescent="0.35">
      <c r="A272" t="str">
        <f t="shared" si="4"/>
        <v>Коноплев ЛеонидМ14</v>
      </c>
      <c r="B272" s="4">
        <v>11</v>
      </c>
      <c r="C272" s="4" t="s">
        <v>280</v>
      </c>
      <c r="D272" s="4" t="s">
        <v>94</v>
      </c>
      <c r="E272" s="4">
        <v>2009</v>
      </c>
      <c r="F272" s="5">
        <v>8.8425925925925911E-3</v>
      </c>
      <c r="G272" s="4">
        <v>11</v>
      </c>
      <c r="H272" s="4">
        <v>180.7</v>
      </c>
      <c r="I272" s="16" t="s">
        <v>972</v>
      </c>
      <c r="J272" t="str">
        <f>IF(ISERROR(VLOOKUP($C272,Сумма!$B$3:$C$855,2,FALSE)),0,IF(VLOOKUP($C272,Сумма!$B$3:$N$855,13,FALSE)=I272,VLOOKUP($C272,Сумма!$B$3:$C$855,2,FALSE),0))</f>
        <v>СШОР 18 Вильденберг</v>
      </c>
    </row>
    <row r="273" spans="1:10" x14ac:dyDescent="0.35">
      <c r="A273" t="str">
        <f t="shared" si="4"/>
        <v>Рукомель ВладимирМ14</v>
      </c>
      <c r="B273" s="4">
        <v>12</v>
      </c>
      <c r="C273" s="4" t="s">
        <v>281</v>
      </c>
      <c r="D273" s="4" t="s">
        <v>112</v>
      </c>
      <c r="E273" s="4">
        <v>2008</v>
      </c>
      <c r="F273" s="5">
        <v>8.8657407407407417E-3</v>
      </c>
      <c r="G273" s="4">
        <v>12</v>
      </c>
      <c r="H273" s="4">
        <v>180.4</v>
      </c>
      <c r="I273" s="16" t="s">
        <v>972</v>
      </c>
      <c r="J273" t="str">
        <f>IF(ISERROR(VLOOKUP($C273,Сумма!$B$3:$C$855,2,FALSE)),0,IF(VLOOKUP($C273,Сумма!$B$3:$N$855,13,FALSE)=I273,VLOOKUP($C273,Сумма!$B$3:$C$855,2,FALSE),0))</f>
        <v>СШОР 18 Канищева</v>
      </c>
    </row>
    <row r="274" spans="1:10" x14ac:dyDescent="0.35">
      <c r="A274" t="str">
        <f t="shared" si="4"/>
        <v>Шаповалов ВладиславМ14</v>
      </c>
      <c r="B274" s="4">
        <v>13</v>
      </c>
      <c r="C274" s="4" t="s">
        <v>282</v>
      </c>
      <c r="D274" s="4" t="s">
        <v>37</v>
      </c>
      <c r="E274" s="4">
        <v>2008</v>
      </c>
      <c r="F274" s="5">
        <v>8.8657407407407417E-3</v>
      </c>
      <c r="G274" s="4">
        <f xml:space="preserve"> 12</f>
        <v>12</v>
      </c>
      <c r="H274" s="4">
        <v>180.4</v>
      </c>
      <c r="I274" s="16" t="s">
        <v>972</v>
      </c>
      <c r="J274" t="str">
        <f>IF(ISERROR(VLOOKUP($C274,Сумма!$B$3:$C$855,2,FALSE)),0,IF(VLOOKUP($C274,Сумма!$B$3:$N$855,13,FALSE)=I274,VLOOKUP($C274,Сумма!$B$3:$C$855,2,FALSE),0))</f>
        <v>СШОР 18 Макейчик</v>
      </c>
    </row>
    <row r="275" spans="1:10" x14ac:dyDescent="0.35">
      <c r="A275" t="str">
        <f t="shared" si="4"/>
        <v>Свирь НикитаМ14</v>
      </c>
      <c r="B275" s="4">
        <v>14</v>
      </c>
      <c r="C275" s="4" t="s">
        <v>283</v>
      </c>
      <c r="D275" s="4" t="s">
        <v>35</v>
      </c>
      <c r="E275" s="4">
        <v>2008</v>
      </c>
      <c r="F275" s="5">
        <v>8.9120370370370378E-3</v>
      </c>
      <c r="G275" s="4">
        <v>14</v>
      </c>
      <c r="H275" s="4">
        <v>179.7</v>
      </c>
      <c r="I275" s="16" t="s">
        <v>972</v>
      </c>
      <c r="J275" t="str">
        <f>IF(ISERROR(VLOOKUP($C275,Сумма!$B$3:$C$855,2,FALSE)),0,IF(VLOOKUP($C275,Сумма!$B$3:$N$855,13,FALSE)=I275,VLOOKUP($C275,Сумма!$B$3:$C$855,2,FALSE),0))</f>
        <v>СШОР 18 АТЛЕТ</v>
      </c>
    </row>
    <row r="276" spans="1:10" x14ac:dyDescent="0.35">
      <c r="A276" t="str">
        <f t="shared" si="4"/>
        <v>Тарасов ТимофейМ14</v>
      </c>
      <c r="B276" s="4">
        <v>15</v>
      </c>
      <c r="C276" s="4" t="s">
        <v>284</v>
      </c>
      <c r="D276" s="4" t="s">
        <v>39</v>
      </c>
      <c r="E276" s="4">
        <v>2009</v>
      </c>
      <c r="F276" s="5">
        <v>8.9583333333333338E-3</v>
      </c>
      <c r="G276" s="4">
        <v>15</v>
      </c>
      <c r="H276" s="4">
        <v>179.1</v>
      </c>
      <c r="I276" s="16" t="s">
        <v>972</v>
      </c>
      <c r="J276" t="str">
        <f>IF(ISERROR(VLOOKUP($C276,Сумма!$B$3:$C$855,2,FALSE)),0,IF(VLOOKUP($C276,Сумма!$B$3:$N$855,13,FALSE)=I276,VLOOKUP($C276,Сумма!$B$3:$C$855,2,FALSE),0))</f>
        <v>СШОР 18 Sirius Пи</v>
      </c>
    </row>
    <row r="277" spans="1:10" x14ac:dyDescent="0.35">
      <c r="A277" t="str">
        <f t="shared" si="4"/>
        <v>Чернов ДамирМ14</v>
      </c>
      <c r="B277" s="4">
        <v>16</v>
      </c>
      <c r="C277" s="4" t="s">
        <v>285</v>
      </c>
      <c r="D277" s="4" t="s">
        <v>37</v>
      </c>
      <c r="E277" s="4">
        <v>2008</v>
      </c>
      <c r="F277" s="5">
        <v>9.0856481481481483E-3</v>
      </c>
      <c r="G277" s="4">
        <v>16</v>
      </c>
      <c r="H277" s="4">
        <v>177.4</v>
      </c>
      <c r="I277" s="16" t="s">
        <v>972</v>
      </c>
      <c r="J277" t="str">
        <f>IF(ISERROR(VLOOKUP($C277,Сумма!$B$3:$C$855,2,FALSE)),0,IF(VLOOKUP($C277,Сумма!$B$3:$N$855,13,FALSE)=I277,VLOOKUP($C277,Сумма!$B$3:$C$855,2,FALSE),0))</f>
        <v>СШОР 18 Макейчик</v>
      </c>
    </row>
    <row r="278" spans="1:10" x14ac:dyDescent="0.35">
      <c r="A278" t="str">
        <f t="shared" si="4"/>
        <v>Мироненко КонстантинМ14</v>
      </c>
      <c r="B278" s="4">
        <v>17</v>
      </c>
      <c r="C278" s="4" t="s">
        <v>286</v>
      </c>
      <c r="D278" s="4" t="s">
        <v>149</v>
      </c>
      <c r="E278" s="4">
        <v>2008</v>
      </c>
      <c r="F278" s="5">
        <v>9.3518518518518525E-3</v>
      </c>
      <c r="G278" s="4">
        <v>17</v>
      </c>
      <c r="H278" s="4">
        <v>173.8</v>
      </c>
      <c r="I278" s="16" t="s">
        <v>972</v>
      </c>
      <c r="J278" t="str">
        <f>IF(ISERROR(VLOOKUP($C278,Сумма!$B$3:$C$855,2,FALSE)),0,IF(VLOOKUP($C278,Сумма!$B$3:$N$855,13,FALSE)=I278,VLOOKUP($C278,Сумма!$B$3:$C$855,2,FALSE),0))</f>
        <v>СШОР 18 Олимп</v>
      </c>
    </row>
    <row r="279" spans="1:10" x14ac:dyDescent="0.35">
      <c r="A279" t="str">
        <f t="shared" si="4"/>
        <v>Петиков ИванМ14</v>
      </c>
      <c r="B279" s="4">
        <v>18</v>
      </c>
      <c r="C279" s="4" t="s">
        <v>287</v>
      </c>
      <c r="D279" s="4" t="s">
        <v>149</v>
      </c>
      <c r="E279" s="4">
        <v>2008</v>
      </c>
      <c r="F279" s="5">
        <v>9.4212962962962957E-3</v>
      </c>
      <c r="G279" s="4">
        <v>18</v>
      </c>
      <c r="H279" s="4">
        <v>172.9</v>
      </c>
      <c r="I279" s="16" t="s">
        <v>972</v>
      </c>
      <c r="J279" t="str">
        <f>IF(ISERROR(VLOOKUP($C279,Сумма!$B$3:$C$855,2,FALSE)),0,IF(VLOOKUP($C279,Сумма!$B$3:$N$855,13,FALSE)=I279,VLOOKUP($C279,Сумма!$B$3:$C$855,2,FALSE),0))</f>
        <v>СШОР 18 Олимп</v>
      </c>
    </row>
    <row r="280" spans="1:10" x14ac:dyDescent="0.35">
      <c r="A280" t="str">
        <f t="shared" si="4"/>
        <v>Шипилов АрсенийМ14</v>
      </c>
      <c r="B280" s="4">
        <v>19</v>
      </c>
      <c r="C280" s="4" t="s">
        <v>288</v>
      </c>
      <c r="D280" s="4" t="s">
        <v>61</v>
      </c>
      <c r="E280" s="4">
        <v>2008</v>
      </c>
      <c r="F280" s="5">
        <v>9.571759259259259E-3</v>
      </c>
      <c r="G280" s="4">
        <v>19</v>
      </c>
      <c r="H280" s="4">
        <v>170.8</v>
      </c>
      <c r="I280" s="16" t="s">
        <v>972</v>
      </c>
      <c r="J280" t="str">
        <f>IF(ISERROR(VLOOKUP($C280,Сумма!$B$3:$C$855,2,FALSE)),0,IF(VLOOKUP($C280,Сумма!$B$3:$N$855,13,FALSE)=I280,VLOOKUP($C280,Сумма!$B$3:$C$855,2,FALSE),0))</f>
        <v>СШОР 18 Азимут</v>
      </c>
    </row>
    <row r="281" spans="1:10" x14ac:dyDescent="0.35">
      <c r="A281" t="str">
        <f t="shared" si="4"/>
        <v>Субботин ИгорьМ14</v>
      </c>
      <c r="B281" s="4">
        <v>20</v>
      </c>
      <c r="C281" s="4" t="s">
        <v>289</v>
      </c>
      <c r="D281" s="4" t="s">
        <v>37</v>
      </c>
      <c r="E281" s="4">
        <v>2009</v>
      </c>
      <c r="F281" s="5">
        <v>9.6874999999999999E-3</v>
      </c>
      <c r="G281" s="4">
        <v>20</v>
      </c>
      <c r="H281" s="4">
        <v>169.3</v>
      </c>
      <c r="I281" s="16" t="s">
        <v>972</v>
      </c>
      <c r="J281" t="str">
        <f>IF(ISERROR(VLOOKUP($C281,Сумма!$B$3:$C$855,2,FALSE)),0,IF(VLOOKUP($C281,Сумма!$B$3:$N$855,13,FALSE)=I281,VLOOKUP($C281,Сумма!$B$3:$C$855,2,FALSE),0))</f>
        <v>СШОР 18 Макейчик</v>
      </c>
    </row>
    <row r="282" spans="1:10" x14ac:dyDescent="0.35">
      <c r="A282" t="str">
        <f t="shared" si="4"/>
        <v>Овчинников АлексейМ14</v>
      </c>
      <c r="B282" s="4">
        <v>21</v>
      </c>
      <c r="C282" s="4" t="s">
        <v>290</v>
      </c>
      <c r="D282" s="4" t="s">
        <v>42</v>
      </c>
      <c r="E282" s="4">
        <v>2009</v>
      </c>
      <c r="F282" s="5">
        <v>9.7453703703703713E-3</v>
      </c>
      <c r="G282" s="4">
        <v>21</v>
      </c>
      <c r="H282" s="4">
        <v>168.5</v>
      </c>
      <c r="I282" s="16" t="s">
        <v>972</v>
      </c>
      <c r="J282" t="str">
        <f>IF(ISERROR(VLOOKUP($C282,Сумма!$B$3:$C$855,2,FALSE)),0,IF(VLOOKUP($C282,Сумма!$B$3:$N$855,13,FALSE)=I282,VLOOKUP($C282,Сумма!$B$3:$C$855,2,FALSE),0))</f>
        <v>СШОР 18 Авдеев</v>
      </c>
    </row>
    <row r="283" spans="1:10" x14ac:dyDescent="0.35">
      <c r="A283" t="str">
        <f t="shared" si="4"/>
        <v>Чебышев КириллМ14</v>
      </c>
      <c r="B283" s="4">
        <v>22</v>
      </c>
      <c r="C283" s="4" t="s">
        <v>291</v>
      </c>
      <c r="D283" s="4" t="s">
        <v>42</v>
      </c>
      <c r="E283" s="4">
        <v>2009</v>
      </c>
      <c r="F283" s="5">
        <v>9.9189814814814817E-3</v>
      </c>
      <c r="G283" s="4">
        <v>22</v>
      </c>
      <c r="H283" s="4">
        <v>166.1</v>
      </c>
      <c r="I283" s="16" t="s">
        <v>972</v>
      </c>
      <c r="J283" t="str">
        <f>IF(ISERROR(VLOOKUP($C283,Сумма!$B$3:$C$855,2,FALSE)),0,IF(VLOOKUP($C283,Сумма!$B$3:$N$855,13,FALSE)=I283,VLOOKUP($C283,Сумма!$B$3:$C$855,2,FALSE),0))</f>
        <v>СШОР 18 Авдеев</v>
      </c>
    </row>
    <row r="284" spans="1:10" x14ac:dyDescent="0.35">
      <c r="A284" t="str">
        <f t="shared" si="4"/>
        <v>Котов ЛевМ14</v>
      </c>
      <c r="B284" s="4">
        <v>23</v>
      </c>
      <c r="C284" s="4" t="s">
        <v>292</v>
      </c>
      <c r="D284" s="4" t="s">
        <v>48</v>
      </c>
      <c r="E284" s="4">
        <v>2008</v>
      </c>
      <c r="F284" s="5">
        <v>1.0104166666666668E-2</v>
      </c>
      <c r="G284" s="4">
        <v>23</v>
      </c>
      <c r="H284" s="4">
        <v>163.6</v>
      </c>
      <c r="I284" s="16" t="s">
        <v>972</v>
      </c>
      <c r="J284" t="str">
        <f>IF(ISERROR(VLOOKUP($C284,Сумма!$B$3:$C$855,2,FALSE)),0,IF(VLOOKUP($C284,Сумма!$B$3:$N$855,13,FALSE)=I284,VLOOKUP($C284,Сумма!$B$3:$C$855,2,FALSE),0))</f>
        <v>СШОР 18 Юго-Запад</v>
      </c>
    </row>
    <row r="285" spans="1:10" x14ac:dyDescent="0.35">
      <c r="A285" t="str">
        <f t="shared" si="4"/>
        <v>Сушко НикитаМ14</v>
      </c>
      <c r="B285" s="4">
        <v>24</v>
      </c>
      <c r="C285" s="4" t="s">
        <v>293</v>
      </c>
      <c r="D285" s="4" t="s">
        <v>149</v>
      </c>
      <c r="E285" s="4">
        <v>2009</v>
      </c>
      <c r="F285" s="5">
        <v>1.0127314814814815E-2</v>
      </c>
      <c r="G285" s="4">
        <v>24</v>
      </c>
      <c r="H285" s="4">
        <v>163.30000000000001</v>
      </c>
      <c r="I285" s="16" t="s">
        <v>972</v>
      </c>
      <c r="J285" t="str">
        <f>IF(ISERROR(VLOOKUP($C285,Сумма!$B$3:$C$855,2,FALSE)),0,IF(VLOOKUP($C285,Сумма!$B$3:$N$855,13,FALSE)=I285,VLOOKUP($C285,Сумма!$B$3:$C$855,2,FALSE),0))</f>
        <v>СШОР 18 Олимп</v>
      </c>
    </row>
    <row r="286" spans="1:10" x14ac:dyDescent="0.35">
      <c r="A286" t="str">
        <f t="shared" si="4"/>
        <v>Рыжих НиколайМ14</v>
      </c>
      <c r="B286" s="4">
        <v>25</v>
      </c>
      <c r="C286" s="4" t="s">
        <v>294</v>
      </c>
      <c r="D286" s="4" t="s">
        <v>61</v>
      </c>
      <c r="E286" s="4">
        <v>2008</v>
      </c>
      <c r="F286" s="5">
        <v>1.042824074074074E-2</v>
      </c>
      <c r="G286" s="4">
        <v>25</v>
      </c>
      <c r="H286" s="4">
        <v>159.30000000000001</v>
      </c>
      <c r="I286" s="16" t="s">
        <v>972</v>
      </c>
      <c r="J286" t="str">
        <f>IF(ISERROR(VLOOKUP($C286,Сумма!$B$3:$C$855,2,FALSE)),0,IF(VLOOKUP($C286,Сумма!$B$3:$N$855,13,FALSE)=I286,VLOOKUP($C286,Сумма!$B$3:$C$855,2,FALSE),0))</f>
        <v>СШОР 18 Азимут</v>
      </c>
    </row>
    <row r="287" spans="1:10" x14ac:dyDescent="0.35">
      <c r="A287" t="str">
        <f t="shared" si="4"/>
        <v>Орлов ИльяМ14</v>
      </c>
      <c r="B287" s="4">
        <v>26</v>
      </c>
      <c r="C287" s="4" t="s">
        <v>295</v>
      </c>
      <c r="D287" s="4" t="s">
        <v>33</v>
      </c>
      <c r="E287" s="4">
        <v>2010</v>
      </c>
      <c r="F287" s="5">
        <v>1.0601851851851854E-2</v>
      </c>
      <c r="G287" s="4">
        <v>26</v>
      </c>
      <c r="H287" s="4">
        <v>156.9</v>
      </c>
      <c r="I287" s="16" t="s">
        <v>972</v>
      </c>
      <c r="J287">
        <f>IF(ISERROR(VLOOKUP($C287,Сумма!$B$3:$C$855,2,FALSE)),0,IF(VLOOKUP($C287,Сумма!$B$3:$N$855,13,FALSE)=I287,VLOOKUP($C287,Сумма!$B$3:$C$855,2,FALSE),0))</f>
        <v>0</v>
      </c>
    </row>
    <row r="288" spans="1:10" x14ac:dyDescent="0.35">
      <c r="A288" t="str">
        <f t="shared" si="4"/>
        <v>Чернышев ВячеславМ14</v>
      </c>
      <c r="B288" s="4">
        <v>27</v>
      </c>
      <c r="C288" s="4" t="s">
        <v>296</v>
      </c>
      <c r="D288" s="4" t="s">
        <v>42</v>
      </c>
      <c r="E288" s="4">
        <v>2009</v>
      </c>
      <c r="F288" s="5">
        <v>1.064814814814815E-2</v>
      </c>
      <c r="G288" s="4">
        <v>27</v>
      </c>
      <c r="H288" s="4">
        <v>156.30000000000001</v>
      </c>
      <c r="I288" s="16" t="s">
        <v>972</v>
      </c>
      <c r="J288" t="str">
        <f>IF(ISERROR(VLOOKUP($C288,Сумма!$B$3:$C$855,2,FALSE)),0,IF(VLOOKUP($C288,Сумма!$B$3:$N$855,13,FALSE)=I288,VLOOKUP($C288,Сумма!$B$3:$C$855,2,FALSE),0))</f>
        <v>СШОР 18 Авдеев</v>
      </c>
    </row>
    <row r="289" spans="1:10" x14ac:dyDescent="0.35">
      <c r="A289" t="str">
        <f t="shared" si="4"/>
        <v>Тарасов ОлегМ14</v>
      </c>
      <c r="B289" s="4">
        <v>28</v>
      </c>
      <c r="C289" s="4" t="s">
        <v>297</v>
      </c>
      <c r="D289" s="4" t="s">
        <v>39</v>
      </c>
      <c r="E289" s="4">
        <v>2009</v>
      </c>
      <c r="F289" s="5">
        <v>1.1099537037037038E-2</v>
      </c>
      <c r="G289" s="4">
        <v>28</v>
      </c>
      <c r="H289" s="4">
        <v>150.19999999999999</v>
      </c>
      <c r="I289" s="16" t="s">
        <v>972</v>
      </c>
      <c r="J289" t="str">
        <f>IF(ISERROR(VLOOKUP($C289,Сумма!$B$3:$C$855,2,FALSE)),0,IF(VLOOKUP($C289,Сумма!$B$3:$N$855,13,FALSE)=I289,VLOOKUP($C289,Сумма!$B$3:$C$855,2,FALSE),0))</f>
        <v>СШОР 18 Sirius Пи</v>
      </c>
    </row>
    <row r="290" spans="1:10" x14ac:dyDescent="0.35">
      <c r="A290" t="str">
        <f t="shared" si="4"/>
        <v>Воронков МихаилМ14</v>
      </c>
      <c r="B290" s="4">
        <v>29</v>
      </c>
      <c r="C290" s="4" t="s">
        <v>298</v>
      </c>
      <c r="D290" s="4" t="s">
        <v>58</v>
      </c>
      <c r="E290" s="4">
        <v>2009</v>
      </c>
      <c r="F290" s="5">
        <v>1.1145833333333334E-2</v>
      </c>
      <c r="G290" s="4">
        <v>29</v>
      </c>
      <c r="H290" s="4">
        <v>149.6</v>
      </c>
      <c r="I290" s="16" t="s">
        <v>972</v>
      </c>
      <c r="J290" t="str">
        <f>IF(ISERROR(VLOOKUP($C290,Сумма!$B$3:$C$855,2,FALSE)),0,IF(VLOOKUP($C290,Сумма!$B$3:$N$855,13,FALSE)=I290,VLOOKUP($C290,Сумма!$B$3:$C$855,2,FALSE),0))</f>
        <v>СШОР 18 Дон спорт</v>
      </c>
    </row>
    <row r="291" spans="1:10" x14ac:dyDescent="0.35">
      <c r="A291" t="str">
        <f t="shared" si="4"/>
        <v>Дьяченко МатвейМ14</v>
      </c>
      <c r="B291" s="4">
        <v>30</v>
      </c>
      <c r="C291" s="4" t="s">
        <v>299</v>
      </c>
      <c r="D291" s="4" t="s">
        <v>58</v>
      </c>
      <c r="E291" s="4">
        <v>2009</v>
      </c>
      <c r="F291" s="5">
        <v>1.1180555555555556E-2</v>
      </c>
      <c r="G291" s="4">
        <v>30</v>
      </c>
      <c r="H291" s="4">
        <v>149.1</v>
      </c>
      <c r="I291" s="16" t="s">
        <v>972</v>
      </c>
      <c r="J291" t="str">
        <f>IF(ISERROR(VLOOKUP($C291,Сумма!$B$3:$C$855,2,FALSE)),0,IF(VLOOKUP($C291,Сумма!$B$3:$N$855,13,FALSE)=I291,VLOOKUP($C291,Сумма!$B$3:$C$855,2,FALSE),0))</f>
        <v>СШОР 18 Дон спорт</v>
      </c>
    </row>
    <row r="292" spans="1:10" x14ac:dyDescent="0.35">
      <c r="A292" t="str">
        <f t="shared" si="4"/>
        <v>Труш ЛевМ14</v>
      </c>
      <c r="B292" s="4">
        <v>31</v>
      </c>
      <c r="C292" s="4" t="s">
        <v>300</v>
      </c>
      <c r="D292" s="4" t="s">
        <v>33</v>
      </c>
      <c r="E292" s="4">
        <v>2011</v>
      </c>
      <c r="F292" s="5">
        <v>1.1180555555555556E-2</v>
      </c>
      <c r="G292" s="4">
        <f xml:space="preserve"> 30</f>
        <v>30</v>
      </c>
      <c r="H292" s="4">
        <v>149.1</v>
      </c>
      <c r="I292" s="16" t="s">
        <v>972</v>
      </c>
      <c r="J292">
        <f>IF(ISERROR(VLOOKUP($C292,Сумма!$B$3:$C$855,2,FALSE)),0,IF(VLOOKUP($C292,Сумма!$B$3:$N$855,13,FALSE)=I292,VLOOKUP($C292,Сумма!$B$3:$C$855,2,FALSE),0))</f>
        <v>0</v>
      </c>
    </row>
    <row r="293" spans="1:10" x14ac:dyDescent="0.35">
      <c r="A293" t="str">
        <f t="shared" si="4"/>
        <v>Гусев ДанилМ14</v>
      </c>
      <c r="B293" s="4">
        <v>32</v>
      </c>
      <c r="C293" s="4" t="s">
        <v>301</v>
      </c>
      <c r="D293" s="4" t="s">
        <v>37</v>
      </c>
      <c r="E293" s="4">
        <v>2008</v>
      </c>
      <c r="F293" s="5">
        <v>1.1215277777777777E-2</v>
      </c>
      <c r="G293" s="4">
        <v>32</v>
      </c>
      <c r="H293" s="4">
        <v>148.6</v>
      </c>
      <c r="I293" s="16" t="s">
        <v>972</v>
      </c>
      <c r="J293" t="str">
        <f>IF(ISERROR(VLOOKUP($C293,Сумма!$B$3:$C$855,2,FALSE)),0,IF(VLOOKUP($C293,Сумма!$B$3:$N$855,13,FALSE)=I293,VLOOKUP($C293,Сумма!$B$3:$C$855,2,FALSE),0))</f>
        <v>СШОР 18 Макейчик</v>
      </c>
    </row>
    <row r="294" spans="1:10" x14ac:dyDescent="0.35">
      <c r="A294" t="str">
        <f t="shared" si="4"/>
        <v>Жарких МаксимМ14</v>
      </c>
      <c r="B294" s="4">
        <v>33</v>
      </c>
      <c r="C294" s="4" t="s">
        <v>302</v>
      </c>
      <c r="D294" s="4" t="s">
        <v>94</v>
      </c>
      <c r="E294" s="4">
        <v>2009</v>
      </c>
      <c r="F294" s="5">
        <v>1.136574074074074E-2</v>
      </c>
      <c r="G294" s="4">
        <v>33</v>
      </c>
      <c r="H294" s="4">
        <v>146.6</v>
      </c>
      <c r="I294" s="16" t="s">
        <v>972</v>
      </c>
      <c r="J294" t="str">
        <f>IF(ISERROR(VLOOKUP($C294,Сумма!$B$3:$C$855,2,FALSE)),0,IF(VLOOKUP($C294,Сумма!$B$3:$N$855,13,FALSE)=I294,VLOOKUP($C294,Сумма!$B$3:$C$855,2,FALSE),0))</f>
        <v>СШОР 18 Вильденберг</v>
      </c>
    </row>
    <row r="295" spans="1:10" x14ac:dyDescent="0.35">
      <c r="A295" t="str">
        <f t="shared" si="4"/>
        <v>Саевский ВиталийМ14</v>
      </c>
      <c r="B295" s="4">
        <v>34</v>
      </c>
      <c r="C295" s="4" t="s">
        <v>303</v>
      </c>
      <c r="D295" s="4" t="s">
        <v>35</v>
      </c>
      <c r="E295" s="4">
        <v>2008</v>
      </c>
      <c r="F295" s="5">
        <v>1.1481481481481483E-2</v>
      </c>
      <c r="G295" s="4">
        <v>34</v>
      </c>
      <c r="H295" s="4">
        <v>145</v>
      </c>
      <c r="I295" s="16" t="s">
        <v>972</v>
      </c>
      <c r="J295" t="str">
        <f>IF(ISERROR(VLOOKUP($C295,Сумма!$B$3:$C$855,2,FALSE)),0,IF(VLOOKUP($C295,Сумма!$B$3:$N$855,13,FALSE)=I295,VLOOKUP($C295,Сумма!$B$3:$C$855,2,FALSE),0))</f>
        <v>СШОР 18 АТЛЕТ</v>
      </c>
    </row>
    <row r="296" spans="1:10" x14ac:dyDescent="0.35">
      <c r="A296" t="str">
        <f t="shared" si="4"/>
        <v>Глазунов ВладимирМ14</v>
      </c>
      <c r="B296" s="4">
        <v>35</v>
      </c>
      <c r="C296" s="4" t="s">
        <v>304</v>
      </c>
      <c r="D296" s="4" t="s">
        <v>37</v>
      </c>
      <c r="E296" s="4">
        <v>2008</v>
      </c>
      <c r="F296" s="5">
        <v>1.1921296296296298E-2</v>
      </c>
      <c r="G296" s="4">
        <v>35</v>
      </c>
      <c r="H296" s="4">
        <v>139.1</v>
      </c>
      <c r="I296" s="16" t="s">
        <v>972</v>
      </c>
      <c r="J296" t="str">
        <f>IF(ISERROR(VLOOKUP($C296,Сумма!$B$3:$C$855,2,FALSE)),0,IF(VLOOKUP($C296,Сумма!$B$3:$N$855,13,FALSE)=I296,VLOOKUP($C296,Сумма!$B$3:$C$855,2,FALSE),0))</f>
        <v>СШОР 18 Макейчик</v>
      </c>
    </row>
    <row r="297" spans="1:10" x14ac:dyDescent="0.35">
      <c r="A297" t="str">
        <f t="shared" si="4"/>
        <v>Лосев АлексейМ14</v>
      </c>
      <c r="B297" s="4">
        <v>36</v>
      </c>
      <c r="C297" s="4" t="s">
        <v>305</v>
      </c>
      <c r="D297" s="4" t="s">
        <v>94</v>
      </c>
      <c r="E297" s="4">
        <v>2009</v>
      </c>
      <c r="F297" s="5">
        <v>1.2499999999999999E-2</v>
      </c>
      <c r="G297" s="4">
        <v>36</v>
      </c>
      <c r="H297" s="4">
        <v>131.30000000000001</v>
      </c>
      <c r="I297" s="16" t="s">
        <v>972</v>
      </c>
      <c r="J297" t="str">
        <f>IF(ISERROR(VLOOKUP($C297,Сумма!$B$3:$C$855,2,FALSE)),0,IF(VLOOKUP($C297,Сумма!$B$3:$N$855,13,FALSE)=I297,VLOOKUP($C297,Сумма!$B$3:$C$855,2,FALSE),0))</f>
        <v>СШОР 18 Вильденберг</v>
      </c>
    </row>
    <row r="298" spans="1:10" x14ac:dyDescent="0.35">
      <c r="A298" t="str">
        <f t="shared" si="4"/>
        <v>Хрущев ДаниилМ14</v>
      </c>
      <c r="B298" s="4">
        <v>37</v>
      </c>
      <c r="C298" s="4" t="s">
        <v>306</v>
      </c>
      <c r="D298" s="4" t="s">
        <v>112</v>
      </c>
      <c r="E298" s="4">
        <v>2008</v>
      </c>
      <c r="F298" s="5">
        <v>1.2592592592592593E-2</v>
      </c>
      <c r="G298" s="4">
        <v>37</v>
      </c>
      <c r="H298" s="4">
        <v>130</v>
      </c>
      <c r="I298" s="16" t="s">
        <v>972</v>
      </c>
      <c r="J298" t="str">
        <f>IF(ISERROR(VLOOKUP($C298,Сумма!$B$3:$C$855,2,FALSE)),0,IF(VLOOKUP($C298,Сумма!$B$3:$N$855,13,FALSE)=I298,VLOOKUP($C298,Сумма!$B$3:$C$855,2,FALSE),0))</f>
        <v>СШОР 18 Канищева</v>
      </c>
    </row>
    <row r="299" spans="1:10" x14ac:dyDescent="0.35">
      <c r="A299" t="str">
        <f t="shared" si="4"/>
        <v>Маслов ОлегМ14</v>
      </c>
      <c r="B299" s="4">
        <v>38</v>
      </c>
      <c r="C299" s="4" t="s">
        <v>307</v>
      </c>
      <c r="D299" s="4" t="s">
        <v>44</v>
      </c>
      <c r="E299" s="4">
        <v>2009</v>
      </c>
      <c r="F299" s="5">
        <v>1.2893518518518519E-2</v>
      </c>
      <c r="G299" s="4">
        <v>38</v>
      </c>
      <c r="H299" s="4">
        <v>126</v>
      </c>
      <c r="I299" s="16" t="s">
        <v>972</v>
      </c>
      <c r="J299" t="str">
        <f>IF(ISERROR(VLOOKUP($C299,Сумма!$B$3:$C$855,2,FALSE)),0,IF(VLOOKUP($C299,Сумма!$B$3:$N$855,13,FALSE)=I299,VLOOKUP($C299,Сумма!$B$3:$C$855,2,FALSE),0))</f>
        <v>СШОР 18 Берёзовая р</v>
      </c>
    </row>
    <row r="300" spans="1:10" x14ac:dyDescent="0.35">
      <c r="A300" t="str">
        <f t="shared" si="4"/>
        <v>Симаков ГригорийМ14</v>
      </c>
      <c r="B300" s="4">
        <v>39</v>
      </c>
      <c r="C300" s="4" t="s">
        <v>308</v>
      </c>
      <c r="D300" s="4" t="s">
        <v>33</v>
      </c>
      <c r="E300" s="4">
        <v>2010</v>
      </c>
      <c r="F300" s="5">
        <v>1.3206018518518518E-2</v>
      </c>
      <c r="G300" s="4">
        <v>39</v>
      </c>
      <c r="H300" s="4">
        <v>121.8</v>
      </c>
      <c r="I300" s="16" t="s">
        <v>972</v>
      </c>
      <c r="J300">
        <f>IF(ISERROR(VLOOKUP($C300,Сумма!$B$3:$C$855,2,FALSE)),0,IF(VLOOKUP($C300,Сумма!$B$3:$N$855,13,FALSE)=I300,VLOOKUP($C300,Сумма!$B$3:$C$855,2,FALSE),0))</f>
        <v>0</v>
      </c>
    </row>
    <row r="301" spans="1:10" x14ac:dyDescent="0.35">
      <c r="A301" t="str">
        <f t="shared" si="4"/>
        <v>Ситников КириллМ14</v>
      </c>
      <c r="B301" s="4">
        <v>40</v>
      </c>
      <c r="C301" s="4" t="s">
        <v>309</v>
      </c>
      <c r="D301" s="4" t="s">
        <v>48</v>
      </c>
      <c r="E301" s="4">
        <v>2008</v>
      </c>
      <c r="F301" s="5">
        <v>1.3229166666666667E-2</v>
      </c>
      <c r="G301" s="4">
        <v>40</v>
      </c>
      <c r="H301" s="4">
        <v>121.5</v>
      </c>
      <c r="I301" s="16" t="s">
        <v>972</v>
      </c>
      <c r="J301" t="str">
        <f>IF(ISERROR(VLOOKUP($C301,Сумма!$B$3:$C$855,2,FALSE)),0,IF(VLOOKUP($C301,Сумма!$B$3:$N$855,13,FALSE)=I301,VLOOKUP($C301,Сумма!$B$3:$C$855,2,FALSE),0))</f>
        <v>СШОР 18 Юго-Запад</v>
      </c>
    </row>
    <row r="302" spans="1:10" x14ac:dyDescent="0.35">
      <c r="A302" t="str">
        <f t="shared" si="4"/>
        <v>Долуденко АртёмМ14</v>
      </c>
      <c r="B302" s="4">
        <v>41</v>
      </c>
      <c r="C302" s="4" t="s">
        <v>310</v>
      </c>
      <c r="D302" s="4" t="s">
        <v>94</v>
      </c>
      <c r="E302" s="4">
        <v>2009</v>
      </c>
      <c r="F302" s="5">
        <v>1.3900462962962962E-2</v>
      </c>
      <c r="G302" s="4">
        <v>41</v>
      </c>
      <c r="H302" s="4">
        <v>112.4</v>
      </c>
      <c r="I302" s="16" t="s">
        <v>972</v>
      </c>
      <c r="J302" t="str">
        <f>IF(ISERROR(VLOOKUP($C302,Сумма!$B$3:$C$855,2,FALSE)),0,IF(VLOOKUP($C302,Сумма!$B$3:$N$855,13,FALSE)=I302,VLOOKUP($C302,Сумма!$B$3:$C$855,2,FALSE),0))</f>
        <v>СШОР 18 Вильденберг</v>
      </c>
    </row>
    <row r="303" spans="1:10" x14ac:dyDescent="0.35">
      <c r="A303" t="str">
        <f t="shared" si="4"/>
        <v>Скляренко АрсенийМ14</v>
      </c>
      <c r="B303" s="4">
        <v>42</v>
      </c>
      <c r="C303" s="4" t="s">
        <v>311</v>
      </c>
      <c r="D303" s="4" t="s">
        <v>39</v>
      </c>
      <c r="E303" s="4">
        <v>2009</v>
      </c>
      <c r="F303" s="5">
        <v>1.4537037037037038E-2</v>
      </c>
      <c r="G303" s="4">
        <v>42</v>
      </c>
      <c r="H303" s="4">
        <v>103.8</v>
      </c>
      <c r="I303" s="16" t="s">
        <v>972</v>
      </c>
      <c r="J303" t="str">
        <f>IF(ISERROR(VLOOKUP($C303,Сумма!$B$3:$C$855,2,FALSE)),0,IF(VLOOKUP($C303,Сумма!$B$3:$N$855,13,FALSE)=I303,VLOOKUP($C303,Сумма!$B$3:$C$855,2,FALSE),0))</f>
        <v>СШОР 18 Sirius Пи</v>
      </c>
    </row>
    <row r="304" spans="1:10" x14ac:dyDescent="0.35">
      <c r="A304" t="str">
        <f t="shared" si="4"/>
        <v>Донец АндрейМ14</v>
      </c>
      <c r="B304" s="4">
        <v>43</v>
      </c>
      <c r="C304" s="4" t="s">
        <v>312</v>
      </c>
      <c r="D304" s="4" t="s">
        <v>48</v>
      </c>
      <c r="E304" s="4">
        <v>2009</v>
      </c>
      <c r="F304" s="5">
        <v>1.554398148148148E-2</v>
      </c>
      <c r="G304" s="4">
        <v>43</v>
      </c>
      <c r="H304" s="4">
        <v>90.2</v>
      </c>
      <c r="I304" s="16" t="s">
        <v>972</v>
      </c>
      <c r="J304" t="str">
        <f>IF(ISERROR(VLOOKUP($C304,Сумма!$B$3:$C$855,2,FALSE)),0,IF(VLOOKUP($C304,Сумма!$B$3:$N$855,13,FALSE)=I304,VLOOKUP($C304,Сумма!$B$3:$C$855,2,FALSE),0))</f>
        <v>СШОР 18 Юго-Запад</v>
      </c>
    </row>
    <row r="305" spans="1:10" x14ac:dyDescent="0.35">
      <c r="A305" t="str">
        <f t="shared" si="4"/>
        <v>Чурсин МатвейМ14</v>
      </c>
      <c r="B305" s="4">
        <v>44</v>
      </c>
      <c r="C305" s="4" t="s">
        <v>313</v>
      </c>
      <c r="D305" s="4" t="s">
        <v>39</v>
      </c>
      <c r="E305" s="4">
        <v>2009</v>
      </c>
      <c r="F305" s="5">
        <v>1.726851851851852E-2</v>
      </c>
      <c r="G305" s="4">
        <v>44</v>
      </c>
      <c r="H305" s="4">
        <v>66.900000000000006</v>
      </c>
      <c r="I305" s="16" t="s">
        <v>972</v>
      </c>
      <c r="J305" t="str">
        <f>IF(ISERROR(VLOOKUP($C305,Сумма!$B$3:$C$855,2,FALSE)),0,IF(VLOOKUP($C305,Сумма!$B$3:$N$855,13,FALSE)=I305,VLOOKUP($C305,Сумма!$B$3:$C$855,2,FALSE),0))</f>
        <v>СШОР 18 Sirius Пи</v>
      </c>
    </row>
    <row r="306" spans="1:10" x14ac:dyDescent="0.35">
      <c r="A306" t="str">
        <f t="shared" si="4"/>
        <v>Ковалев ВиталийМ14</v>
      </c>
      <c r="B306" s="4">
        <v>45</v>
      </c>
      <c r="C306" s="4" t="s">
        <v>314</v>
      </c>
      <c r="D306" s="4" t="s">
        <v>39</v>
      </c>
      <c r="E306" s="4">
        <v>2009</v>
      </c>
      <c r="F306" s="5">
        <v>1.8599537037037036E-2</v>
      </c>
      <c r="G306" s="4">
        <v>45</v>
      </c>
      <c r="H306" s="4">
        <v>49</v>
      </c>
      <c r="I306" s="16" t="s">
        <v>972</v>
      </c>
      <c r="J306" t="str">
        <f>IF(ISERROR(VLOOKUP($C306,Сумма!$B$3:$C$855,2,FALSE)),0,IF(VLOOKUP($C306,Сумма!$B$3:$N$855,13,FALSE)=I306,VLOOKUP($C306,Сумма!$B$3:$C$855,2,FALSE),0))</f>
        <v>СШОР 18 Sirius Пи</v>
      </c>
    </row>
    <row r="307" spans="1:10" x14ac:dyDescent="0.35">
      <c r="A307" t="str">
        <f t="shared" si="4"/>
        <v>Бурлаков КонстантинМ14</v>
      </c>
      <c r="B307" s="4">
        <v>46</v>
      </c>
      <c r="C307" s="4" t="s">
        <v>315</v>
      </c>
      <c r="D307" s="4" t="s">
        <v>33</v>
      </c>
      <c r="E307" s="4">
        <v>2009</v>
      </c>
      <c r="F307" s="5">
        <v>1.877314814814815E-2</v>
      </c>
      <c r="G307" s="4">
        <v>46</v>
      </c>
      <c r="H307" s="4">
        <v>46.6</v>
      </c>
      <c r="I307" s="16" t="s">
        <v>972</v>
      </c>
      <c r="J307" t="str">
        <f>IF(ISERROR(VLOOKUP($C307,Сумма!$B$3:$C$855,2,FALSE)),0,IF(VLOOKUP($C307,Сумма!$B$3:$N$855,13,FALSE)=I307,VLOOKUP($C307,Сумма!$B$3:$C$855,2,FALSE),0))</f>
        <v>СШОР 18 ОРИОН</v>
      </c>
    </row>
    <row r="308" spans="1:10" x14ac:dyDescent="0.35">
      <c r="A308" t="str">
        <f t="shared" si="4"/>
        <v>Пушкин ЗахарМ14</v>
      </c>
      <c r="B308" s="4">
        <v>47</v>
      </c>
      <c r="C308" s="4" t="s">
        <v>316</v>
      </c>
      <c r="D308" s="4" t="s">
        <v>48</v>
      </c>
      <c r="E308" s="4">
        <v>2009</v>
      </c>
      <c r="F308" s="5">
        <v>2.5138888888888891E-2</v>
      </c>
      <c r="G308" s="4">
        <v>47</v>
      </c>
      <c r="H308" s="4">
        <v>1</v>
      </c>
      <c r="I308" s="16" t="s">
        <v>972</v>
      </c>
      <c r="J308" t="str">
        <f>IF(ISERROR(VLOOKUP($C308,Сумма!$B$3:$C$855,2,FALSE)),0,IF(VLOOKUP($C308,Сумма!$B$3:$N$855,13,FALSE)=I308,VLOOKUP($C308,Сумма!$B$3:$C$855,2,FALSE),0))</f>
        <v>СШОР 18 Юго-Запад</v>
      </c>
    </row>
    <row r="309" spans="1:10" x14ac:dyDescent="0.35">
      <c r="A309" t="str">
        <f t="shared" si="4"/>
        <v>Клинских ЕгорМ14</v>
      </c>
      <c r="B309" s="4">
        <v>48</v>
      </c>
      <c r="C309" s="4" t="s">
        <v>317</v>
      </c>
      <c r="D309" s="4" t="s">
        <v>83</v>
      </c>
      <c r="E309" s="4">
        <v>2008</v>
      </c>
      <c r="F309" s="5">
        <v>3.108796296296296E-2</v>
      </c>
      <c r="G309" s="4">
        <v>48</v>
      </c>
      <c r="H309" s="4">
        <v>1</v>
      </c>
      <c r="I309" s="16" t="s">
        <v>972</v>
      </c>
      <c r="J309" t="str">
        <f>IF(ISERROR(VLOOKUP($C309,Сумма!$B$3:$C$855,2,FALSE)),0,IF(VLOOKUP($C309,Сумма!$B$3:$N$855,13,FALSE)=I309,VLOOKUP($C309,Сумма!$B$3:$C$855,2,FALSE),0))</f>
        <v>СШОР 18 ГавриловSki</v>
      </c>
    </row>
    <row r="310" spans="1:10" x14ac:dyDescent="0.35">
      <c r="A310" t="str">
        <f t="shared" si="4"/>
        <v>Жиляков ДанилаМ14</v>
      </c>
      <c r="B310" s="4">
        <v>49</v>
      </c>
      <c r="C310" s="4" t="s">
        <v>318</v>
      </c>
      <c r="D310" s="4" t="s">
        <v>48</v>
      </c>
      <c r="E310" s="4">
        <v>2009</v>
      </c>
      <c r="F310" s="5">
        <v>3.4282407407407407E-2</v>
      </c>
      <c r="G310" s="4">
        <v>49</v>
      </c>
      <c r="H310" s="4">
        <v>1</v>
      </c>
      <c r="I310" s="16" t="s">
        <v>972</v>
      </c>
      <c r="J310" t="str">
        <f>IF(ISERROR(VLOOKUP($C310,Сумма!$B$3:$C$855,2,FALSE)),0,IF(VLOOKUP($C310,Сумма!$B$3:$N$855,13,FALSE)=I310,VLOOKUP($C310,Сумма!$B$3:$C$855,2,FALSE),0))</f>
        <v>СШОР 18 Юго-Запад</v>
      </c>
    </row>
    <row r="311" spans="1:10" x14ac:dyDescent="0.35">
      <c r="A311" t="str">
        <f t="shared" si="4"/>
        <v>Бакалов ДмитрийМ14</v>
      </c>
      <c r="B311" s="4">
        <v>50</v>
      </c>
      <c r="C311" s="4" t="s">
        <v>319</v>
      </c>
      <c r="D311" s="4" t="s">
        <v>61</v>
      </c>
      <c r="E311" s="4">
        <v>2009</v>
      </c>
      <c r="F311" s="4"/>
      <c r="G311" s="4"/>
      <c r="H311" s="4">
        <v>0.01</v>
      </c>
      <c r="I311" s="16" t="s">
        <v>972</v>
      </c>
      <c r="J311" t="str">
        <f>IF(ISERROR(VLOOKUP($C311,Сумма!$B$3:$C$855,2,FALSE)),0,IF(VLOOKUP($C311,Сумма!$B$3:$N$855,13,FALSE)=I311,VLOOKUP($C311,Сумма!$B$3:$C$855,2,FALSE),0))</f>
        <v>СШОР 18 Азимут</v>
      </c>
    </row>
    <row r="312" spans="1:10" x14ac:dyDescent="0.35">
      <c r="A312" t="str">
        <f t="shared" si="4"/>
        <v>Гусев АнтонМ14</v>
      </c>
      <c r="B312" s="4">
        <v>51</v>
      </c>
      <c r="C312" s="4" t="s">
        <v>320</v>
      </c>
      <c r="D312" s="4" t="s">
        <v>35</v>
      </c>
      <c r="E312" s="4">
        <v>2009</v>
      </c>
      <c r="F312" s="4"/>
      <c r="G312" s="4"/>
      <c r="H312" s="4">
        <v>0.01</v>
      </c>
      <c r="I312" s="16" t="s">
        <v>972</v>
      </c>
      <c r="J312" t="str">
        <f>IF(ISERROR(VLOOKUP($C312,Сумма!$B$3:$C$855,2,FALSE)),0,IF(VLOOKUP($C312,Сумма!$B$3:$N$855,13,FALSE)=I312,VLOOKUP($C312,Сумма!$B$3:$C$855,2,FALSE),0))</f>
        <v>СШОР 18 АТЛЕТ</v>
      </c>
    </row>
    <row r="313" spans="1:10" x14ac:dyDescent="0.35">
      <c r="A313" t="str">
        <f t="shared" si="4"/>
        <v>Зеленский АнатолийМ14</v>
      </c>
      <c r="B313" s="4">
        <v>52</v>
      </c>
      <c r="C313" s="4" t="s">
        <v>321</v>
      </c>
      <c r="D313" s="4" t="s">
        <v>37</v>
      </c>
      <c r="E313" s="4">
        <v>2009</v>
      </c>
      <c r="F313" s="4"/>
      <c r="G313" s="4"/>
      <c r="H313" s="4">
        <v>0.01</v>
      </c>
      <c r="I313" s="16" t="s">
        <v>972</v>
      </c>
      <c r="J313" t="str">
        <f>IF(ISERROR(VLOOKUP($C313,Сумма!$B$3:$C$855,2,FALSE)),0,IF(VLOOKUP($C313,Сумма!$B$3:$N$855,13,FALSE)=I313,VLOOKUP($C313,Сумма!$B$3:$C$855,2,FALSE),0))</f>
        <v>СШОР 18 Макейчик</v>
      </c>
    </row>
    <row r="314" spans="1:10" ht="15.5" x14ac:dyDescent="0.35">
      <c r="A314" t="str">
        <f t="shared" si="4"/>
        <v/>
      </c>
      <c r="B314" s="40" t="s">
        <v>16</v>
      </c>
      <c r="C314" s="40"/>
      <c r="D314" s="40"/>
      <c r="E314" s="40"/>
      <c r="F314" s="40"/>
      <c r="G314" s="40"/>
      <c r="H314" s="40"/>
      <c r="I314" s="17"/>
      <c r="J314">
        <f>IF(ISERROR(VLOOKUP($C314,Сумма!$B$3:$C$855,2,FALSE)),0,IF(VLOOKUP($C314,Сумма!$B$3:$N$855,13,FALSE)=I314,VLOOKUP($C314,Сумма!$B$3:$C$855,2,FALSE),0))</f>
        <v>0</v>
      </c>
    </row>
    <row r="315" spans="1:10" ht="15.5" x14ac:dyDescent="0.35">
      <c r="A315" t="str">
        <f t="shared" si="4"/>
        <v/>
      </c>
      <c r="B315" s="40"/>
      <c r="C315" s="40"/>
      <c r="D315" s="40"/>
      <c r="E315" s="40"/>
      <c r="F315" s="40"/>
      <c r="G315" s="40"/>
      <c r="H315" s="40"/>
      <c r="I315" s="17"/>
      <c r="J315">
        <f>IF(ISERROR(VLOOKUP($C315,Сумма!$B$3:$C$855,2,FALSE)),0,IF(VLOOKUP($C315,Сумма!$B$3:$N$855,13,FALSE)=I315,VLOOKUP($C315,Сумма!$B$3:$C$855,2,FALSE),0))</f>
        <v>0</v>
      </c>
    </row>
    <row r="316" spans="1:10" ht="28" x14ac:dyDescent="0.35">
      <c r="A316" t="str">
        <f t="shared" si="4"/>
        <v>Фамилия, имя</v>
      </c>
      <c r="B316" s="3" t="s">
        <v>20</v>
      </c>
      <c r="C316" s="4" t="s">
        <v>31</v>
      </c>
      <c r="D316" s="4" t="s">
        <v>21</v>
      </c>
      <c r="E316" s="4" t="s">
        <v>22</v>
      </c>
      <c r="F316" s="4" t="s">
        <v>23</v>
      </c>
      <c r="G316" s="4" t="s">
        <v>24</v>
      </c>
      <c r="H316" s="4" t="s">
        <v>25</v>
      </c>
      <c r="I316" s="16"/>
      <c r="J316">
        <f>IF(ISERROR(VLOOKUP($C316,Сумма!$B$3:$C$855,2,FALSE)),0,IF(VLOOKUP($C316,Сумма!$B$3:$N$855,13,FALSE)=I316,VLOOKUP($C316,Сумма!$B$3:$C$855,2,FALSE),0))</f>
        <v>0</v>
      </c>
    </row>
    <row r="317" spans="1:10" x14ac:dyDescent="0.35">
      <c r="A317" t="str">
        <f t="shared" si="4"/>
        <v>Баранов АлександрМ16</v>
      </c>
      <c r="B317" s="4">
        <v>1</v>
      </c>
      <c r="C317" s="4" t="s">
        <v>322</v>
      </c>
      <c r="D317" s="4" t="s">
        <v>48</v>
      </c>
      <c r="E317" s="4">
        <v>2006</v>
      </c>
      <c r="F317" s="5">
        <v>8.2754629629629619E-3</v>
      </c>
      <c r="G317" s="4">
        <v>1</v>
      </c>
      <c r="H317" s="4">
        <v>200</v>
      </c>
      <c r="I317" s="16" t="s">
        <v>973</v>
      </c>
      <c r="J317" t="str">
        <f>IF(ISERROR(VLOOKUP($C317,Сумма!$B$3:$C$855,2,FALSE)),0,IF(VLOOKUP($C317,Сумма!$B$3:$N$855,13,FALSE)=I317,VLOOKUP($C317,Сумма!$B$3:$C$855,2,FALSE),0))</f>
        <v>СШОР 18 Юго-Запад</v>
      </c>
    </row>
    <row r="318" spans="1:10" x14ac:dyDescent="0.35">
      <c r="A318" t="str">
        <f t="shared" si="4"/>
        <v>Филонов ИванМ16</v>
      </c>
      <c r="B318" s="4">
        <v>2</v>
      </c>
      <c r="C318" s="4" t="s">
        <v>323</v>
      </c>
      <c r="D318" s="4" t="s">
        <v>46</v>
      </c>
      <c r="E318" s="4">
        <v>2007</v>
      </c>
      <c r="F318" s="5">
        <v>9.1319444444444443E-3</v>
      </c>
      <c r="G318" s="4">
        <v>2</v>
      </c>
      <c r="H318" s="4">
        <v>189.7</v>
      </c>
      <c r="I318" s="16" t="s">
        <v>973</v>
      </c>
      <c r="J318" t="str">
        <f>IF(ISERROR(VLOOKUP($C318,Сумма!$B$3:$C$855,2,FALSE)),0,IF(VLOOKUP($C318,Сумма!$B$3:$N$855,13,FALSE)=I318,VLOOKUP($C318,Сумма!$B$3:$C$855,2,FALSE),0))</f>
        <v>СШОР 18 Смородино</v>
      </c>
    </row>
    <row r="319" spans="1:10" x14ac:dyDescent="0.35">
      <c r="A319" t="str">
        <f t="shared" si="4"/>
        <v>Джамил ОмарМ16</v>
      </c>
      <c r="B319" s="4">
        <v>3</v>
      </c>
      <c r="C319" s="4" t="s">
        <v>324</v>
      </c>
      <c r="D319" s="4" t="s">
        <v>98</v>
      </c>
      <c r="E319" s="4">
        <v>2007</v>
      </c>
      <c r="F319" s="5">
        <v>9.1550925925925931E-3</v>
      </c>
      <c r="G319" s="4">
        <v>3</v>
      </c>
      <c r="H319" s="4">
        <v>189.4</v>
      </c>
      <c r="I319" s="16" t="s">
        <v>973</v>
      </c>
      <c r="J319" t="str">
        <f>IF(ISERROR(VLOOKUP($C319,Сумма!$B$3:$C$855,2,FALSE)),0,IF(VLOOKUP($C319,Сумма!$B$3:$N$855,13,FALSE)=I319,VLOOKUP($C319,Сумма!$B$3:$C$855,2,FALSE),0))</f>
        <v>СШОР 18 Торнадо</v>
      </c>
    </row>
    <row r="320" spans="1:10" x14ac:dyDescent="0.35">
      <c r="A320" t="str">
        <f t="shared" si="4"/>
        <v>Мироненко ВладиславМ16</v>
      </c>
      <c r="B320" s="4">
        <v>4</v>
      </c>
      <c r="C320" s="4" t="s">
        <v>325</v>
      </c>
      <c r="D320" s="4" t="s">
        <v>149</v>
      </c>
      <c r="E320" s="4">
        <v>2006</v>
      </c>
      <c r="F320" s="5">
        <v>9.1782407407407403E-3</v>
      </c>
      <c r="G320" s="4">
        <v>4</v>
      </c>
      <c r="H320" s="4">
        <v>189.1</v>
      </c>
      <c r="I320" s="16" t="s">
        <v>973</v>
      </c>
      <c r="J320" t="str">
        <f>IF(ISERROR(VLOOKUP($C320,Сумма!$B$3:$C$855,2,FALSE)),0,IF(VLOOKUP($C320,Сумма!$B$3:$N$855,13,FALSE)=I320,VLOOKUP($C320,Сумма!$B$3:$C$855,2,FALSE),0))</f>
        <v>СШОР 18 Олимп</v>
      </c>
    </row>
    <row r="321" spans="1:10" x14ac:dyDescent="0.35">
      <c r="A321" t="str">
        <f t="shared" si="4"/>
        <v>Авдеев ТихонМ16</v>
      </c>
      <c r="B321" s="4">
        <v>5</v>
      </c>
      <c r="C321" s="4" t="s">
        <v>326</v>
      </c>
      <c r="D321" s="4" t="s">
        <v>37</v>
      </c>
      <c r="E321" s="4">
        <v>2007</v>
      </c>
      <c r="F321" s="5">
        <v>9.2824074074074076E-3</v>
      </c>
      <c r="G321" s="4">
        <v>5</v>
      </c>
      <c r="H321" s="4">
        <v>187.9</v>
      </c>
      <c r="I321" s="16" t="s">
        <v>973</v>
      </c>
      <c r="J321" t="str">
        <f>IF(ISERROR(VLOOKUP($C321,Сумма!$B$3:$C$855,2,FALSE)),0,IF(VLOOKUP($C321,Сумма!$B$3:$N$855,13,FALSE)=I321,VLOOKUP($C321,Сумма!$B$3:$C$855,2,FALSE),0))</f>
        <v>СШОР 18 Макейчик</v>
      </c>
    </row>
    <row r="322" spans="1:10" x14ac:dyDescent="0.35">
      <c r="A322" t="str">
        <f t="shared" si="4"/>
        <v>Землянухин АртёмМ16</v>
      </c>
      <c r="B322" s="4">
        <v>6</v>
      </c>
      <c r="C322" s="4" t="s">
        <v>327</v>
      </c>
      <c r="D322" s="4" t="s">
        <v>61</v>
      </c>
      <c r="E322" s="4">
        <v>2007</v>
      </c>
      <c r="F322" s="5">
        <v>9.2939814814814812E-3</v>
      </c>
      <c r="G322" s="4">
        <v>6</v>
      </c>
      <c r="H322" s="4">
        <v>187.7</v>
      </c>
      <c r="I322" s="16" t="s">
        <v>973</v>
      </c>
      <c r="J322" t="str">
        <f>IF(ISERROR(VLOOKUP($C322,Сумма!$B$3:$C$855,2,FALSE)),0,IF(VLOOKUP($C322,Сумма!$B$3:$N$855,13,FALSE)=I322,VLOOKUP($C322,Сумма!$B$3:$C$855,2,FALSE),0))</f>
        <v>СШОР 18 Азимут</v>
      </c>
    </row>
    <row r="323" spans="1:10" x14ac:dyDescent="0.35">
      <c r="A323" t="str">
        <f t="shared" si="4"/>
        <v>Клейменов ДаниилМ16</v>
      </c>
      <c r="B323" s="4">
        <v>7</v>
      </c>
      <c r="C323" s="4" t="s">
        <v>328</v>
      </c>
      <c r="D323" s="4" t="s">
        <v>61</v>
      </c>
      <c r="E323" s="4">
        <v>2007</v>
      </c>
      <c r="F323" s="5">
        <v>9.3055555555555548E-3</v>
      </c>
      <c r="G323" s="4">
        <v>7</v>
      </c>
      <c r="H323" s="4">
        <v>187.6</v>
      </c>
      <c r="I323" s="16" t="s">
        <v>973</v>
      </c>
      <c r="J323" t="str">
        <f>IF(ISERROR(VLOOKUP($C323,Сумма!$B$3:$C$855,2,FALSE)),0,IF(VLOOKUP($C323,Сумма!$B$3:$N$855,13,FALSE)=I323,VLOOKUP($C323,Сумма!$B$3:$C$855,2,FALSE),0))</f>
        <v>СШОР 18 Азимут</v>
      </c>
    </row>
    <row r="324" spans="1:10" x14ac:dyDescent="0.35">
      <c r="A324" t="str">
        <f t="shared" si="4"/>
        <v>Ковальчук ДмитрийМ16</v>
      </c>
      <c r="B324" s="4">
        <v>8</v>
      </c>
      <c r="C324" s="4" t="s">
        <v>329</v>
      </c>
      <c r="D324" s="4" t="s">
        <v>83</v>
      </c>
      <c r="E324" s="4">
        <v>2006</v>
      </c>
      <c r="F324" s="5">
        <v>9.8263888888888897E-3</v>
      </c>
      <c r="G324" s="4">
        <v>8</v>
      </c>
      <c r="H324" s="4">
        <v>181.3</v>
      </c>
      <c r="I324" s="16" t="s">
        <v>973</v>
      </c>
      <c r="J324" t="str">
        <f>IF(ISERROR(VLOOKUP($C324,Сумма!$B$3:$C$855,2,FALSE)),0,IF(VLOOKUP($C324,Сумма!$B$3:$N$855,13,FALSE)=I324,VLOOKUP($C324,Сумма!$B$3:$C$855,2,FALSE),0))</f>
        <v>СШОР 18 ГавриловSki</v>
      </c>
    </row>
    <row r="325" spans="1:10" x14ac:dyDescent="0.35">
      <c r="A325" t="str">
        <f t="shared" si="4"/>
        <v>Акимов ЮрийМ16</v>
      </c>
      <c r="B325" s="4">
        <v>9</v>
      </c>
      <c r="C325" s="4" t="s">
        <v>330</v>
      </c>
      <c r="D325" s="4" t="s">
        <v>44</v>
      </c>
      <c r="E325" s="4">
        <v>2007</v>
      </c>
      <c r="F325" s="5">
        <v>9.9189814814814817E-3</v>
      </c>
      <c r="G325" s="4">
        <v>9</v>
      </c>
      <c r="H325" s="4">
        <v>180.2</v>
      </c>
      <c r="I325" s="16" t="s">
        <v>973</v>
      </c>
      <c r="J325" t="str">
        <f>IF(ISERROR(VLOOKUP($C325,Сумма!$B$3:$C$855,2,FALSE)),0,IF(VLOOKUP($C325,Сумма!$B$3:$N$855,13,FALSE)=I325,VLOOKUP($C325,Сумма!$B$3:$C$855,2,FALSE),0))</f>
        <v>СШОР 18 Берёзовая р</v>
      </c>
    </row>
    <row r="326" spans="1:10" x14ac:dyDescent="0.35">
      <c r="A326" t="str">
        <f t="shared" si="4"/>
        <v>Гречкин АртёмМ16</v>
      </c>
      <c r="B326" s="4">
        <v>10</v>
      </c>
      <c r="C326" s="4" t="s">
        <v>331</v>
      </c>
      <c r="D326" s="4" t="s">
        <v>149</v>
      </c>
      <c r="E326" s="4">
        <v>2006</v>
      </c>
      <c r="F326" s="5">
        <v>1.0231481481481482E-2</v>
      </c>
      <c r="G326" s="4">
        <v>10</v>
      </c>
      <c r="H326" s="4">
        <v>176.4</v>
      </c>
      <c r="I326" s="16" t="s">
        <v>973</v>
      </c>
      <c r="J326" t="str">
        <f>IF(ISERROR(VLOOKUP($C326,Сумма!$B$3:$C$855,2,FALSE)),0,IF(VLOOKUP($C326,Сумма!$B$3:$N$855,13,FALSE)=I326,VLOOKUP($C326,Сумма!$B$3:$C$855,2,FALSE),0))</f>
        <v>СШОР 18 Олимп</v>
      </c>
    </row>
    <row r="327" spans="1:10" x14ac:dyDescent="0.35">
      <c r="A327" t="str">
        <f t="shared" si="4"/>
        <v>Доценко ДаниилМ16</v>
      </c>
      <c r="B327" s="4">
        <v>11</v>
      </c>
      <c r="C327" s="4" t="s">
        <v>332</v>
      </c>
      <c r="D327" s="4" t="s">
        <v>48</v>
      </c>
      <c r="E327" s="4">
        <v>2007</v>
      </c>
      <c r="F327" s="5">
        <v>1.0243055555555556E-2</v>
      </c>
      <c r="G327" s="4">
        <v>11</v>
      </c>
      <c r="H327" s="4">
        <v>176.3</v>
      </c>
      <c r="I327" s="16" t="s">
        <v>973</v>
      </c>
      <c r="J327" t="str">
        <f>IF(ISERROR(VLOOKUP($C327,Сумма!$B$3:$C$855,2,FALSE)),0,IF(VLOOKUP($C327,Сумма!$B$3:$N$855,13,FALSE)=I327,VLOOKUP($C327,Сумма!$B$3:$C$855,2,FALSE),0))</f>
        <v>СШОР 18 Юго-Запад</v>
      </c>
    </row>
    <row r="328" spans="1:10" x14ac:dyDescent="0.35">
      <c r="A328" t="str">
        <f t="shared" si="4"/>
        <v>Богданов ВиталийМ16</v>
      </c>
      <c r="B328" s="4">
        <v>12</v>
      </c>
      <c r="C328" s="4" t="s">
        <v>333</v>
      </c>
      <c r="D328" s="4" t="s">
        <v>35</v>
      </c>
      <c r="E328" s="4">
        <v>2007</v>
      </c>
      <c r="F328" s="5">
        <v>1.0266203703703703E-2</v>
      </c>
      <c r="G328" s="4">
        <v>12</v>
      </c>
      <c r="H328" s="4">
        <v>176</v>
      </c>
      <c r="I328" s="16" t="s">
        <v>973</v>
      </c>
      <c r="J328" t="str">
        <f>IF(ISERROR(VLOOKUP($C328,Сумма!$B$3:$C$855,2,FALSE)),0,IF(VLOOKUP($C328,Сумма!$B$3:$N$855,13,FALSE)=I328,VLOOKUP($C328,Сумма!$B$3:$C$855,2,FALSE),0))</f>
        <v>СШОР 18 АТЛЕТ</v>
      </c>
    </row>
    <row r="329" spans="1:10" x14ac:dyDescent="0.35">
      <c r="A329" t="str">
        <f t="shared" si="4"/>
        <v>Воротников ДмитрийМ16</v>
      </c>
      <c r="B329" s="4">
        <v>13</v>
      </c>
      <c r="C329" s="4" t="s">
        <v>334</v>
      </c>
      <c r="D329" s="4" t="s">
        <v>44</v>
      </c>
      <c r="E329" s="4">
        <v>2006</v>
      </c>
      <c r="F329" s="5">
        <v>1.0266203703703703E-2</v>
      </c>
      <c r="G329" s="4">
        <f xml:space="preserve"> 12</f>
        <v>12</v>
      </c>
      <c r="H329" s="4">
        <v>176</v>
      </c>
      <c r="I329" s="16" t="s">
        <v>973</v>
      </c>
      <c r="J329" t="str">
        <f>IF(ISERROR(VLOOKUP($C329,Сумма!$B$3:$C$855,2,FALSE)),0,IF(VLOOKUP($C329,Сумма!$B$3:$N$855,13,FALSE)=I329,VLOOKUP($C329,Сумма!$B$3:$C$855,2,FALSE),0))</f>
        <v>СШОР 18 Берёзовая р</v>
      </c>
    </row>
    <row r="330" spans="1:10" x14ac:dyDescent="0.35">
      <c r="A330" t="str">
        <f t="shared" si="4"/>
        <v>Ведманкин АндрейМ16</v>
      </c>
      <c r="B330" s="4">
        <v>14</v>
      </c>
      <c r="C330" s="4" t="s">
        <v>335</v>
      </c>
      <c r="D330" s="4" t="s">
        <v>48</v>
      </c>
      <c r="E330" s="4">
        <v>2006</v>
      </c>
      <c r="F330" s="5">
        <v>1.0937500000000001E-2</v>
      </c>
      <c r="G330" s="4">
        <v>14</v>
      </c>
      <c r="H330" s="4">
        <v>167.9</v>
      </c>
      <c r="I330" s="16" t="s">
        <v>973</v>
      </c>
      <c r="J330" t="str">
        <f>IF(ISERROR(VLOOKUP($C330,Сумма!$B$3:$C$855,2,FALSE)),0,IF(VLOOKUP($C330,Сумма!$B$3:$N$855,13,FALSE)=I330,VLOOKUP($C330,Сумма!$B$3:$C$855,2,FALSE),0))</f>
        <v>СШОР 18 Юго-Запад</v>
      </c>
    </row>
    <row r="331" spans="1:10" x14ac:dyDescent="0.35">
      <c r="A331" t="str">
        <f t="shared" si="4"/>
        <v>Ксенадохов МаксимМ16</v>
      </c>
      <c r="B331" s="4">
        <v>15</v>
      </c>
      <c r="C331" s="4" t="s">
        <v>336</v>
      </c>
      <c r="D331" s="4" t="s">
        <v>143</v>
      </c>
      <c r="E331" s="4">
        <v>2006</v>
      </c>
      <c r="F331" s="5">
        <v>1.113425925925926E-2</v>
      </c>
      <c r="G331" s="4">
        <v>15</v>
      </c>
      <c r="H331" s="4">
        <v>165.5</v>
      </c>
      <c r="I331" s="16" t="s">
        <v>973</v>
      </c>
      <c r="J331" t="str">
        <f>IF(ISERROR(VLOOKUP($C331,Сумма!$B$3:$C$855,2,FALSE)),0,IF(VLOOKUP($C331,Сумма!$B$3:$N$855,13,FALSE)=I331,VLOOKUP($C331,Сумма!$B$3:$C$855,2,FALSE),0))</f>
        <v>СШОР 18 Астахова</v>
      </c>
    </row>
    <row r="332" spans="1:10" x14ac:dyDescent="0.35">
      <c r="A332" t="str">
        <f t="shared" si="4"/>
        <v>Моргачев ДмитрийМ16</v>
      </c>
      <c r="B332" s="4">
        <v>16</v>
      </c>
      <c r="C332" s="4" t="s">
        <v>337</v>
      </c>
      <c r="D332" s="4" t="s">
        <v>48</v>
      </c>
      <c r="E332" s="4">
        <v>2006</v>
      </c>
      <c r="F332" s="5">
        <v>1.119212962962963E-2</v>
      </c>
      <c r="G332" s="4">
        <v>16</v>
      </c>
      <c r="H332" s="4">
        <v>164.8</v>
      </c>
      <c r="I332" s="16" t="s">
        <v>973</v>
      </c>
      <c r="J332" t="str">
        <f>IF(ISERROR(VLOOKUP($C332,Сумма!$B$3:$C$855,2,FALSE)),0,IF(VLOOKUP($C332,Сумма!$B$3:$N$855,13,FALSE)=I332,VLOOKUP($C332,Сумма!$B$3:$C$855,2,FALSE),0))</f>
        <v>СШОР 18 Юго-Запад</v>
      </c>
    </row>
    <row r="333" spans="1:10" x14ac:dyDescent="0.35">
      <c r="A333" t="str">
        <f t="shared" si="4"/>
        <v>Тюнин КонстантинМ16</v>
      </c>
      <c r="B333" s="4">
        <v>17</v>
      </c>
      <c r="C333" s="4" t="s">
        <v>338</v>
      </c>
      <c r="D333" s="4" t="s">
        <v>61</v>
      </c>
      <c r="E333" s="4">
        <v>2007</v>
      </c>
      <c r="F333" s="5">
        <v>1.119212962962963E-2</v>
      </c>
      <c r="G333" s="4">
        <f xml:space="preserve"> 16</f>
        <v>16</v>
      </c>
      <c r="H333" s="4">
        <v>164.8</v>
      </c>
      <c r="I333" s="16" t="s">
        <v>973</v>
      </c>
      <c r="J333" t="str">
        <f>IF(ISERROR(VLOOKUP($C333,Сумма!$B$3:$C$855,2,FALSE)),0,IF(VLOOKUP($C333,Сумма!$B$3:$N$855,13,FALSE)=I333,VLOOKUP($C333,Сумма!$B$3:$C$855,2,FALSE),0))</f>
        <v>СШОР 18 Азимут</v>
      </c>
    </row>
    <row r="334" spans="1:10" x14ac:dyDescent="0.35">
      <c r="A334" t="str">
        <f t="shared" ref="A334:A397" si="5">C334&amp;I334</f>
        <v>Киреев МаксимМ16</v>
      </c>
      <c r="B334" s="4">
        <v>18</v>
      </c>
      <c r="C334" s="4" t="s">
        <v>339</v>
      </c>
      <c r="D334" s="4" t="s">
        <v>58</v>
      </c>
      <c r="E334" s="4">
        <v>2007</v>
      </c>
      <c r="F334" s="5">
        <v>1.1516203703703702E-2</v>
      </c>
      <c r="G334" s="4">
        <v>18</v>
      </c>
      <c r="H334" s="4">
        <v>160.9</v>
      </c>
      <c r="I334" s="16" t="s">
        <v>973</v>
      </c>
      <c r="J334" t="str">
        <f>IF(ISERROR(VLOOKUP($C334,Сумма!$B$3:$C$855,2,FALSE)),0,IF(VLOOKUP($C334,Сумма!$B$3:$N$855,13,FALSE)=I334,VLOOKUP($C334,Сумма!$B$3:$C$855,2,FALSE),0))</f>
        <v>СШОР 18 Дон спорт</v>
      </c>
    </row>
    <row r="335" spans="1:10" x14ac:dyDescent="0.35">
      <c r="A335" t="str">
        <f t="shared" si="5"/>
        <v>Щетинин НикитаМ16</v>
      </c>
      <c r="B335" s="4">
        <v>19</v>
      </c>
      <c r="C335" s="4" t="s">
        <v>340</v>
      </c>
      <c r="D335" s="4" t="s">
        <v>48</v>
      </c>
      <c r="E335" s="4">
        <v>2006</v>
      </c>
      <c r="F335" s="5">
        <v>1.1597222222222222E-2</v>
      </c>
      <c r="G335" s="4">
        <v>19</v>
      </c>
      <c r="H335" s="4">
        <v>159.9</v>
      </c>
      <c r="I335" s="16" t="s">
        <v>973</v>
      </c>
      <c r="J335" t="str">
        <f>IF(ISERROR(VLOOKUP($C335,Сумма!$B$3:$C$855,2,FALSE)),0,IF(VLOOKUP($C335,Сумма!$B$3:$N$855,13,FALSE)=I335,VLOOKUP($C335,Сумма!$B$3:$C$855,2,FALSE),0))</f>
        <v>СШОР 18 Юго-Запад</v>
      </c>
    </row>
    <row r="336" spans="1:10" x14ac:dyDescent="0.35">
      <c r="A336" t="str">
        <f t="shared" si="5"/>
        <v>Макеев ГеоргийМ16</v>
      </c>
      <c r="B336" s="4">
        <v>20</v>
      </c>
      <c r="C336" s="4" t="s">
        <v>341</v>
      </c>
      <c r="D336" s="4" t="s">
        <v>37</v>
      </c>
      <c r="E336" s="4">
        <v>2007</v>
      </c>
      <c r="F336" s="5">
        <v>1.1805555555555555E-2</v>
      </c>
      <c r="G336" s="4">
        <v>20</v>
      </c>
      <c r="H336" s="4">
        <v>157.4</v>
      </c>
      <c r="I336" s="16" t="s">
        <v>973</v>
      </c>
      <c r="J336" t="str">
        <f>IF(ISERROR(VLOOKUP($C336,Сумма!$B$3:$C$855,2,FALSE)),0,IF(VLOOKUP($C336,Сумма!$B$3:$N$855,13,FALSE)=I336,VLOOKUP($C336,Сумма!$B$3:$C$855,2,FALSE),0))</f>
        <v>СШОР 18 Макейчик</v>
      </c>
    </row>
    <row r="337" spans="1:10" x14ac:dyDescent="0.35">
      <c r="A337" t="str">
        <f t="shared" si="5"/>
        <v>Мямлин МихаилМ16</v>
      </c>
      <c r="B337" s="4">
        <v>21</v>
      </c>
      <c r="C337" s="4" t="s">
        <v>342</v>
      </c>
      <c r="D337" s="4" t="s">
        <v>46</v>
      </c>
      <c r="E337" s="4">
        <v>2007</v>
      </c>
      <c r="F337" s="5">
        <v>1.1828703703703704E-2</v>
      </c>
      <c r="G337" s="4">
        <v>21</v>
      </c>
      <c r="H337" s="4">
        <v>157.1</v>
      </c>
      <c r="I337" s="16" t="s">
        <v>973</v>
      </c>
      <c r="J337" t="str">
        <f>IF(ISERROR(VLOOKUP($C337,Сумма!$B$3:$C$855,2,FALSE)),0,IF(VLOOKUP($C337,Сумма!$B$3:$N$855,13,FALSE)=I337,VLOOKUP($C337,Сумма!$B$3:$C$855,2,FALSE),0))</f>
        <v>СШОР 18 Смородино</v>
      </c>
    </row>
    <row r="338" spans="1:10" x14ac:dyDescent="0.35">
      <c r="A338" t="str">
        <f t="shared" si="5"/>
        <v>Колодиев ЛеонидМ16</v>
      </c>
      <c r="B338" s="4">
        <v>22</v>
      </c>
      <c r="C338" s="4" t="s">
        <v>343</v>
      </c>
      <c r="D338" s="4" t="s">
        <v>37</v>
      </c>
      <c r="E338" s="4">
        <v>2007</v>
      </c>
      <c r="F338" s="5">
        <v>1.1886574074074075E-2</v>
      </c>
      <c r="G338" s="4">
        <v>22</v>
      </c>
      <c r="H338" s="4">
        <v>156.4</v>
      </c>
      <c r="I338" s="16" t="s">
        <v>973</v>
      </c>
      <c r="J338" t="str">
        <f>IF(ISERROR(VLOOKUP($C338,Сумма!$B$3:$C$855,2,FALSE)),0,IF(VLOOKUP($C338,Сумма!$B$3:$N$855,13,FALSE)=I338,VLOOKUP($C338,Сумма!$B$3:$C$855,2,FALSE),0))</f>
        <v>СШОР 18 Макейчик</v>
      </c>
    </row>
    <row r="339" spans="1:10" x14ac:dyDescent="0.35">
      <c r="A339" t="str">
        <f t="shared" si="5"/>
        <v>Штельмах МихаилМ16</v>
      </c>
      <c r="B339" s="4">
        <v>23</v>
      </c>
      <c r="C339" s="4" t="s">
        <v>344</v>
      </c>
      <c r="D339" s="4" t="s">
        <v>149</v>
      </c>
      <c r="E339" s="4">
        <v>2006</v>
      </c>
      <c r="F339" s="5">
        <v>1.1921296296296298E-2</v>
      </c>
      <c r="G339" s="4">
        <v>23</v>
      </c>
      <c r="H339" s="4">
        <v>156</v>
      </c>
      <c r="I339" s="16" t="s">
        <v>973</v>
      </c>
      <c r="J339" t="str">
        <f>IF(ISERROR(VLOOKUP($C339,Сумма!$B$3:$C$855,2,FALSE)),0,IF(VLOOKUP($C339,Сумма!$B$3:$N$855,13,FALSE)=I339,VLOOKUP($C339,Сумма!$B$3:$C$855,2,FALSE),0))</f>
        <v>СШОР 18 Олимп</v>
      </c>
    </row>
    <row r="340" spans="1:10" x14ac:dyDescent="0.35">
      <c r="A340" t="str">
        <f t="shared" si="5"/>
        <v>Чеботарев ГеоргийМ16</v>
      </c>
      <c r="B340" s="4">
        <v>24</v>
      </c>
      <c r="C340" s="4" t="s">
        <v>345</v>
      </c>
      <c r="D340" s="4" t="s">
        <v>149</v>
      </c>
      <c r="E340" s="4">
        <v>2007</v>
      </c>
      <c r="F340" s="5">
        <v>1.2187500000000002E-2</v>
      </c>
      <c r="G340" s="4">
        <v>24</v>
      </c>
      <c r="H340" s="4">
        <v>152.80000000000001</v>
      </c>
      <c r="I340" s="16" t="s">
        <v>973</v>
      </c>
      <c r="J340" t="str">
        <f>IF(ISERROR(VLOOKUP($C340,Сумма!$B$3:$C$855,2,FALSE)),0,IF(VLOOKUP($C340,Сумма!$B$3:$N$855,13,FALSE)=I340,VLOOKUP($C340,Сумма!$B$3:$C$855,2,FALSE),0))</f>
        <v>СШОР 18 Олимп</v>
      </c>
    </row>
    <row r="341" spans="1:10" x14ac:dyDescent="0.35">
      <c r="A341" t="str">
        <f t="shared" si="5"/>
        <v>Воронин ПётрМ16</v>
      </c>
      <c r="B341" s="4">
        <v>25</v>
      </c>
      <c r="C341" s="4" t="s">
        <v>346</v>
      </c>
      <c r="D341" s="4" t="s">
        <v>48</v>
      </c>
      <c r="E341" s="4">
        <v>2006</v>
      </c>
      <c r="F341" s="5">
        <v>1.230324074074074E-2</v>
      </c>
      <c r="G341" s="4">
        <v>25</v>
      </c>
      <c r="H341" s="4">
        <v>151.4</v>
      </c>
      <c r="I341" s="16" t="s">
        <v>973</v>
      </c>
      <c r="J341" t="str">
        <f>IF(ISERROR(VLOOKUP($C341,Сумма!$B$3:$C$855,2,FALSE)),0,IF(VLOOKUP($C341,Сумма!$B$3:$N$855,13,FALSE)=I341,VLOOKUP($C341,Сумма!$B$3:$C$855,2,FALSE),0))</f>
        <v>СШОР 18 Юго-Запад</v>
      </c>
    </row>
    <row r="342" spans="1:10" x14ac:dyDescent="0.35">
      <c r="A342" t="str">
        <f t="shared" si="5"/>
        <v>Киселёв ДмитрийМ16</v>
      </c>
      <c r="B342" s="4">
        <v>26</v>
      </c>
      <c r="C342" s="4" t="s">
        <v>347</v>
      </c>
      <c r="D342" s="4" t="s">
        <v>37</v>
      </c>
      <c r="E342" s="4">
        <v>2007</v>
      </c>
      <c r="F342" s="5">
        <v>1.2465277777777777E-2</v>
      </c>
      <c r="G342" s="4">
        <v>26</v>
      </c>
      <c r="H342" s="4">
        <v>149.4</v>
      </c>
      <c r="I342" s="16" t="s">
        <v>973</v>
      </c>
      <c r="J342" t="str">
        <f>IF(ISERROR(VLOOKUP($C342,Сумма!$B$3:$C$855,2,FALSE)),0,IF(VLOOKUP($C342,Сумма!$B$3:$N$855,13,FALSE)=I342,VLOOKUP($C342,Сумма!$B$3:$C$855,2,FALSE),0))</f>
        <v>СШОР 18 Макейчик</v>
      </c>
    </row>
    <row r="343" spans="1:10" x14ac:dyDescent="0.35">
      <c r="A343" t="str">
        <f t="shared" si="5"/>
        <v>Сушков МихаилМ16</v>
      </c>
      <c r="B343" s="4">
        <v>27</v>
      </c>
      <c r="C343" s="4" t="s">
        <v>348</v>
      </c>
      <c r="D343" s="4" t="s">
        <v>94</v>
      </c>
      <c r="E343" s="4">
        <v>2007</v>
      </c>
      <c r="F343" s="5">
        <v>1.283564814814815E-2</v>
      </c>
      <c r="G343" s="4">
        <v>27</v>
      </c>
      <c r="H343" s="4">
        <v>144.9</v>
      </c>
      <c r="I343" s="16" t="s">
        <v>973</v>
      </c>
      <c r="J343" t="str">
        <f>IF(ISERROR(VLOOKUP($C343,Сумма!$B$3:$C$855,2,FALSE)),0,IF(VLOOKUP($C343,Сумма!$B$3:$N$855,13,FALSE)=I343,VLOOKUP($C343,Сумма!$B$3:$C$855,2,FALSE),0))</f>
        <v>СШОР 18 Вильденберг</v>
      </c>
    </row>
    <row r="344" spans="1:10" x14ac:dyDescent="0.35">
      <c r="A344" t="str">
        <f t="shared" si="5"/>
        <v>Полянский АлексейМ16</v>
      </c>
      <c r="B344" s="4">
        <v>28</v>
      </c>
      <c r="C344" s="4" t="s">
        <v>349</v>
      </c>
      <c r="D344" s="4" t="s">
        <v>48</v>
      </c>
      <c r="E344" s="4">
        <v>2007</v>
      </c>
      <c r="F344" s="5">
        <v>1.3113425925925926E-2</v>
      </c>
      <c r="G344" s="4">
        <v>28</v>
      </c>
      <c r="H344" s="4">
        <v>141.6</v>
      </c>
      <c r="I344" s="16" t="s">
        <v>973</v>
      </c>
      <c r="J344" t="str">
        <f>IF(ISERROR(VLOOKUP($C344,Сумма!$B$3:$C$855,2,FALSE)),0,IF(VLOOKUP($C344,Сумма!$B$3:$N$855,13,FALSE)=I344,VLOOKUP($C344,Сумма!$B$3:$C$855,2,FALSE),0))</f>
        <v>СШОР 18 Юго-Запад</v>
      </c>
    </row>
    <row r="345" spans="1:10" x14ac:dyDescent="0.35">
      <c r="A345" t="str">
        <f t="shared" si="5"/>
        <v>Елютин ДаниилМ16</v>
      </c>
      <c r="B345" s="4">
        <v>29</v>
      </c>
      <c r="C345" s="4" t="s">
        <v>350</v>
      </c>
      <c r="D345" s="4" t="s">
        <v>61</v>
      </c>
      <c r="E345" s="4">
        <v>2007</v>
      </c>
      <c r="F345" s="5">
        <v>1.4305555555555557E-2</v>
      </c>
      <c r="G345" s="4">
        <v>29</v>
      </c>
      <c r="H345" s="4">
        <v>127.2</v>
      </c>
      <c r="I345" s="16" t="s">
        <v>973</v>
      </c>
      <c r="J345" t="str">
        <f>IF(ISERROR(VLOOKUP($C345,Сумма!$B$3:$C$855,2,FALSE)),0,IF(VLOOKUP($C345,Сумма!$B$3:$N$855,13,FALSE)=I345,VLOOKUP($C345,Сумма!$B$3:$C$855,2,FALSE),0))</f>
        <v>СШОР 18 Азимут</v>
      </c>
    </row>
    <row r="346" spans="1:10" x14ac:dyDescent="0.35">
      <c r="A346" t="str">
        <f t="shared" si="5"/>
        <v>Лисов АнтонМ16</v>
      </c>
      <c r="B346" s="4">
        <v>30</v>
      </c>
      <c r="C346" s="4" t="s">
        <v>351</v>
      </c>
      <c r="D346" s="4" t="s">
        <v>33</v>
      </c>
      <c r="E346" s="4">
        <v>2007</v>
      </c>
      <c r="F346" s="5">
        <v>1.4583333333333332E-2</v>
      </c>
      <c r="G346" s="4">
        <v>30</v>
      </c>
      <c r="H346" s="4">
        <v>123.8</v>
      </c>
      <c r="I346" s="16" t="s">
        <v>973</v>
      </c>
      <c r="J346" t="str">
        <f>IF(ISERROR(VLOOKUP($C346,Сумма!$B$3:$C$855,2,FALSE)),0,IF(VLOOKUP($C346,Сумма!$B$3:$N$855,13,FALSE)=I346,VLOOKUP($C346,Сумма!$B$3:$C$855,2,FALSE),0))</f>
        <v>СШОР 18 ОРИОН</v>
      </c>
    </row>
    <row r="347" spans="1:10" x14ac:dyDescent="0.35">
      <c r="A347" t="str">
        <f t="shared" si="5"/>
        <v>Дятлов ФедорМ16</v>
      </c>
      <c r="B347" s="4">
        <v>31</v>
      </c>
      <c r="C347" s="4" t="s">
        <v>700</v>
      </c>
      <c r="D347" s="4" t="s">
        <v>61</v>
      </c>
      <c r="E347" s="4">
        <v>2007</v>
      </c>
      <c r="F347" s="5">
        <v>1.525462962962963E-2</v>
      </c>
      <c r="G347" s="4">
        <v>31</v>
      </c>
      <c r="H347" s="4">
        <v>115.7</v>
      </c>
      <c r="I347" s="16" t="s">
        <v>973</v>
      </c>
      <c r="J347" t="str">
        <f>IF(ISERROR(VLOOKUP($C347,Сумма!$B$3:$C$855,2,FALSE)),0,IF(VLOOKUP($C347,Сумма!$B$3:$N$855,13,FALSE)=I347,VLOOKUP($C347,Сумма!$B$3:$C$855,2,FALSE),0))</f>
        <v>СШОР 18 Азимут</v>
      </c>
    </row>
    <row r="348" spans="1:10" x14ac:dyDescent="0.35">
      <c r="A348" t="str">
        <f t="shared" si="5"/>
        <v>Чупеев АлександрМ16</v>
      </c>
      <c r="B348" s="4">
        <v>32</v>
      </c>
      <c r="C348" s="4" t="s">
        <v>352</v>
      </c>
      <c r="D348" s="4" t="s">
        <v>58</v>
      </c>
      <c r="E348" s="4">
        <v>2007</v>
      </c>
      <c r="F348" s="5">
        <v>1.6689814814814817E-2</v>
      </c>
      <c r="G348" s="4">
        <v>32</v>
      </c>
      <c r="H348" s="4">
        <v>98.4</v>
      </c>
      <c r="I348" s="16" t="s">
        <v>973</v>
      </c>
      <c r="J348" t="str">
        <f>IF(ISERROR(VLOOKUP($C348,Сумма!$B$3:$C$855,2,FALSE)),0,IF(VLOOKUP($C348,Сумма!$B$3:$N$855,13,FALSE)=I348,VLOOKUP($C348,Сумма!$B$3:$C$855,2,FALSE),0))</f>
        <v>СШОР 18 Дон спорт</v>
      </c>
    </row>
    <row r="349" spans="1:10" x14ac:dyDescent="0.35">
      <c r="A349" t="str">
        <f t="shared" si="5"/>
        <v>Зубков НикитаМ16</v>
      </c>
      <c r="B349" s="4">
        <v>33</v>
      </c>
      <c r="C349" s="4" t="s">
        <v>353</v>
      </c>
      <c r="D349" s="4" t="s">
        <v>61</v>
      </c>
      <c r="E349" s="4">
        <v>2007</v>
      </c>
      <c r="F349" s="5">
        <v>1.7662037037037035E-2</v>
      </c>
      <c r="G349" s="4">
        <v>33</v>
      </c>
      <c r="H349" s="4">
        <v>86.6</v>
      </c>
      <c r="I349" s="16" t="s">
        <v>973</v>
      </c>
      <c r="J349" t="str">
        <f>IF(ISERROR(VLOOKUP($C349,Сумма!$B$3:$C$855,2,FALSE)),0,IF(VLOOKUP($C349,Сумма!$B$3:$N$855,13,FALSE)=I349,VLOOKUP($C349,Сумма!$B$3:$C$855,2,FALSE),0))</f>
        <v>СШОР 18 Азимут</v>
      </c>
    </row>
    <row r="350" spans="1:10" x14ac:dyDescent="0.35">
      <c r="A350" t="str">
        <f t="shared" si="5"/>
        <v>Сорокин ПавелМ16</v>
      </c>
      <c r="B350" s="4">
        <v>34</v>
      </c>
      <c r="C350" s="4" t="s">
        <v>354</v>
      </c>
      <c r="D350" s="4" t="s">
        <v>37</v>
      </c>
      <c r="E350" s="4">
        <v>2007</v>
      </c>
      <c r="F350" s="4"/>
      <c r="G350" s="4"/>
      <c r="H350" s="4">
        <v>0.01</v>
      </c>
      <c r="I350" s="16" t="s">
        <v>973</v>
      </c>
      <c r="J350" t="str">
        <f>IF(ISERROR(VLOOKUP($C350,Сумма!$B$3:$C$855,2,FALSE)),0,IF(VLOOKUP($C350,Сумма!$B$3:$N$855,13,FALSE)=I350,VLOOKUP($C350,Сумма!$B$3:$C$855,2,FALSE),0))</f>
        <v>СШОР 18 Макейчик</v>
      </c>
    </row>
    <row r="351" spans="1:10" x14ac:dyDescent="0.35">
      <c r="A351" t="str">
        <f t="shared" si="5"/>
        <v>Щербаков ЕгорМ16</v>
      </c>
      <c r="B351" s="4">
        <v>35</v>
      </c>
      <c r="C351" s="4" t="s">
        <v>355</v>
      </c>
      <c r="D351" s="4" t="s">
        <v>27</v>
      </c>
      <c r="E351" s="4">
        <v>2007</v>
      </c>
      <c r="F351" s="4"/>
      <c r="G351" s="4"/>
      <c r="H351" s="4">
        <v>0.01</v>
      </c>
      <c r="I351" s="16" t="s">
        <v>973</v>
      </c>
      <c r="J351" t="str">
        <f>IF(ISERROR(VLOOKUP($C351,Сумма!$B$3:$C$855,2,FALSE)),0,IF(VLOOKUP($C351,Сумма!$B$3:$N$855,13,FALSE)=I351,VLOOKUP($C351,Сумма!$B$3:$C$855,2,FALSE),0))</f>
        <v>Воронеж</v>
      </c>
    </row>
    <row r="352" spans="1:10" ht="15.5" x14ac:dyDescent="0.35">
      <c r="A352" t="str">
        <f t="shared" si="5"/>
        <v/>
      </c>
      <c r="B352" s="40" t="s">
        <v>17</v>
      </c>
      <c r="C352" s="40"/>
      <c r="D352" s="40"/>
      <c r="E352" s="40"/>
      <c r="F352" s="40"/>
      <c r="G352" s="40"/>
      <c r="H352" s="40"/>
      <c r="I352" s="17"/>
      <c r="J352">
        <f>IF(ISERROR(VLOOKUP($C352,Сумма!$B$3:$C$855,2,FALSE)),0,IF(VLOOKUP($C352,Сумма!$B$3:$N$855,13,FALSE)=I352,VLOOKUP($C352,Сумма!$B$3:$C$855,2,FALSE),0))</f>
        <v>0</v>
      </c>
    </row>
    <row r="353" spans="1:10" ht="15.5" x14ac:dyDescent="0.35">
      <c r="A353" t="str">
        <f t="shared" si="5"/>
        <v/>
      </c>
      <c r="B353" s="40"/>
      <c r="C353" s="40"/>
      <c r="D353" s="40"/>
      <c r="E353" s="40"/>
      <c r="F353" s="40"/>
      <c r="G353" s="40"/>
      <c r="H353" s="40"/>
      <c r="I353" s="17"/>
      <c r="J353">
        <f>IF(ISERROR(VLOOKUP($C353,Сумма!$B$3:$C$855,2,FALSE)),0,IF(VLOOKUP($C353,Сумма!$B$3:$N$855,13,FALSE)=I353,VLOOKUP($C353,Сумма!$B$3:$C$855,2,FALSE),0))</f>
        <v>0</v>
      </c>
    </row>
    <row r="354" spans="1:10" ht="28" x14ac:dyDescent="0.35">
      <c r="A354" t="str">
        <f t="shared" si="5"/>
        <v>Фамилия, имя</v>
      </c>
      <c r="B354" s="3" t="s">
        <v>20</v>
      </c>
      <c r="C354" s="4" t="s">
        <v>31</v>
      </c>
      <c r="D354" s="4" t="s">
        <v>21</v>
      </c>
      <c r="E354" s="4" t="s">
        <v>22</v>
      </c>
      <c r="F354" s="4" t="s">
        <v>23</v>
      </c>
      <c r="G354" s="4" t="s">
        <v>24</v>
      </c>
      <c r="H354" s="4" t="s">
        <v>25</v>
      </c>
      <c r="I354" s="16"/>
      <c r="J354">
        <f>IF(ISERROR(VLOOKUP($C354,Сумма!$B$3:$C$855,2,FALSE)),0,IF(VLOOKUP($C354,Сумма!$B$3:$N$855,13,FALSE)=I354,VLOOKUP($C354,Сумма!$B$3:$C$855,2,FALSE),0))</f>
        <v>0</v>
      </c>
    </row>
    <row r="355" spans="1:10" x14ac:dyDescent="0.35">
      <c r="A355" t="str">
        <f t="shared" si="5"/>
        <v>Джамил ИосифМ18</v>
      </c>
      <c r="B355" s="4">
        <v>1</v>
      </c>
      <c r="C355" s="4" t="s">
        <v>356</v>
      </c>
      <c r="D355" s="4" t="s">
        <v>98</v>
      </c>
      <c r="E355" s="4">
        <v>2005</v>
      </c>
      <c r="F355" s="5">
        <v>9.2592592592592605E-3</v>
      </c>
      <c r="G355" s="4">
        <v>1</v>
      </c>
      <c r="H355" s="4">
        <v>200</v>
      </c>
      <c r="I355" s="16" t="s">
        <v>974</v>
      </c>
      <c r="J355" t="str">
        <f>IF(ISERROR(VLOOKUP($C355,Сумма!$B$3:$C$855,2,FALSE)),0,IF(VLOOKUP($C355,Сумма!$B$3:$N$855,13,FALSE)=I355,VLOOKUP($C355,Сумма!$B$3:$C$855,2,FALSE),0))</f>
        <v>СШОР 18 Торнадо</v>
      </c>
    </row>
    <row r="356" spans="1:10" x14ac:dyDescent="0.35">
      <c r="A356" t="str">
        <f t="shared" si="5"/>
        <v>Лукин ИванМ18</v>
      </c>
      <c r="B356" s="4">
        <v>2</v>
      </c>
      <c r="C356" s="4" t="s">
        <v>357</v>
      </c>
      <c r="D356" s="4" t="s">
        <v>48</v>
      </c>
      <c r="E356" s="4">
        <v>2005</v>
      </c>
      <c r="F356" s="5">
        <v>9.5601851851851855E-3</v>
      </c>
      <c r="G356" s="4">
        <v>2</v>
      </c>
      <c r="H356" s="4">
        <v>196.8</v>
      </c>
      <c r="I356" s="16" t="s">
        <v>974</v>
      </c>
      <c r="J356" t="str">
        <f>IF(ISERROR(VLOOKUP($C356,Сумма!$B$3:$C$855,2,FALSE)),0,IF(VLOOKUP($C356,Сумма!$B$3:$N$855,13,FALSE)=I356,VLOOKUP($C356,Сумма!$B$3:$C$855,2,FALSE),0))</f>
        <v>СШОР 18 Юго-Запад</v>
      </c>
    </row>
    <row r="357" spans="1:10" x14ac:dyDescent="0.35">
      <c r="A357" t="str">
        <f t="shared" si="5"/>
        <v>Бурдин ЕгорМ18</v>
      </c>
      <c r="B357" s="4">
        <v>3</v>
      </c>
      <c r="C357" s="4" t="s">
        <v>358</v>
      </c>
      <c r="D357" s="4" t="s">
        <v>44</v>
      </c>
      <c r="E357" s="4">
        <v>2004</v>
      </c>
      <c r="F357" s="5">
        <v>9.8611111111111104E-3</v>
      </c>
      <c r="G357" s="4">
        <v>3</v>
      </c>
      <c r="H357" s="4">
        <v>193.5</v>
      </c>
      <c r="I357" s="16" t="s">
        <v>974</v>
      </c>
      <c r="J357" t="str">
        <f>IF(ISERROR(VLOOKUP($C357,Сумма!$B$3:$C$855,2,FALSE)),0,IF(VLOOKUP($C357,Сумма!$B$3:$N$855,13,FALSE)=I357,VLOOKUP($C357,Сумма!$B$3:$C$855,2,FALSE),0))</f>
        <v>СШОР 18 Берёзовая р</v>
      </c>
    </row>
    <row r="358" spans="1:10" x14ac:dyDescent="0.35">
      <c r="A358" t="str">
        <f t="shared" si="5"/>
        <v>Винокуров СтаниславМ18</v>
      </c>
      <c r="B358" s="4">
        <v>4</v>
      </c>
      <c r="C358" s="4" t="s">
        <v>359</v>
      </c>
      <c r="D358" s="4" t="s">
        <v>98</v>
      </c>
      <c r="E358" s="4">
        <v>2004</v>
      </c>
      <c r="F358" s="5">
        <v>1.005787037037037E-2</v>
      </c>
      <c r="G358" s="4">
        <v>4</v>
      </c>
      <c r="H358" s="4">
        <v>191.4</v>
      </c>
      <c r="I358" s="16" t="s">
        <v>974</v>
      </c>
      <c r="J358" t="str">
        <f>IF(ISERROR(VLOOKUP($C358,Сумма!$B$3:$C$855,2,FALSE)),0,IF(VLOOKUP($C358,Сумма!$B$3:$N$855,13,FALSE)=I358,VLOOKUP($C358,Сумма!$B$3:$C$855,2,FALSE),0))</f>
        <v>СШОР 18 Торнадо</v>
      </c>
    </row>
    <row r="359" spans="1:10" x14ac:dyDescent="0.35">
      <c r="A359" t="str">
        <f t="shared" si="5"/>
        <v>Панов ГлебМ18</v>
      </c>
      <c r="B359" s="4">
        <v>5</v>
      </c>
      <c r="C359" s="4" t="s">
        <v>360</v>
      </c>
      <c r="D359" s="4" t="s">
        <v>112</v>
      </c>
      <c r="E359" s="4">
        <v>2004</v>
      </c>
      <c r="F359" s="5">
        <v>1.0358796296296295E-2</v>
      </c>
      <c r="G359" s="4">
        <v>5</v>
      </c>
      <c r="H359" s="4">
        <v>188.2</v>
      </c>
      <c r="I359" s="16" t="s">
        <v>974</v>
      </c>
      <c r="J359" t="str">
        <f>IF(ISERROR(VLOOKUP($C359,Сумма!$B$3:$C$855,2,FALSE)),0,IF(VLOOKUP($C359,Сумма!$B$3:$N$855,13,FALSE)=I359,VLOOKUP($C359,Сумма!$B$3:$C$855,2,FALSE),0))</f>
        <v>СШОР 18 Канищева</v>
      </c>
    </row>
    <row r="360" spans="1:10" x14ac:dyDescent="0.35">
      <c r="A360" t="str">
        <f t="shared" si="5"/>
        <v>Козлов МакарМ18</v>
      </c>
      <c r="B360" s="4">
        <v>6</v>
      </c>
      <c r="C360" s="4" t="s">
        <v>361</v>
      </c>
      <c r="D360" s="4" t="s">
        <v>143</v>
      </c>
      <c r="E360" s="4">
        <v>2005</v>
      </c>
      <c r="F360" s="5">
        <v>1.037037037037037E-2</v>
      </c>
      <c r="G360" s="4">
        <v>6</v>
      </c>
      <c r="H360" s="4">
        <v>188</v>
      </c>
      <c r="I360" s="16" t="s">
        <v>974</v>
      </c>
      <c r="J360" t="str">
        <f>IF(ISERROR(VLOOKUP($C360,Сумма!$B$3:$C$855,2,FALSE)),0,IF(VLOOKUP($C360,Сумма!$B$3:$N$855,13,FALSE)=I360,VLOOKUP($C360,Сумма!$B$3:$C$855,2,FALSE),0))</f>
        <v>СШОР 18 Астахова</v>
      </c>
    </row>
    <row r="361" spans="1:10" x14ac:dyDescent="0.35">
      <c r="A361" t="str">
        <f t="shared" si="5"/>
        <v>Гуринов ИльяМ18</v>
      </c>
      <c r="B361" s="4">
        <v>7</v>
      </c>
      <c r="C361" s="4" t="s">
        <v>362</v>
      </c>
      <c r="D361" s="4" t="s">
        <v>112</v>
      </c>
      <c r="E361" s="4">
        <v>2005</v>
      </c>
      <c r="F361" s="5">
        <v>1.0474537037037037E-2</v>
      </c>
      <c r="G361" s="4">
        <v>7</v>
      </c>
      <c r="H361" s="4">
        <v>186.9</v>
      </c>
      <c r="I361" s="16" t="s">
        <v>974</v>
      </c>
      <c r="J361" t="str">
        <f>IF(ISERROR(VLOOKUP($C361,Сумма!$B$3:$C$855,2,FALSE)),0,IF(VLOOKUP($C361,Сумма!$B$3:$N$855,13,FALSE)=I361,VLOOKUP($C361,Сумма!$B$3:$C$855,2,FALSE),0))</f>
        <v>СШОР 18 Канищева</v>
      </c>
    </row>
    <row r="362" spans="1:10" x14ac:dyDescent="0.35">
      <c r="A362" t="str">
        <f t="shared" si="5"/>
        <v>Тузиков ИванМ18</v>
      </c>
      <c r="B362" s="4">
        <v>8</v>
      </c>
      <c r="C362" s="4" t="s">
        <v>363</v>
      </c>
      <c r="D362" s="4" t="s">
        <v>94</v>
      </c>
      <c r="E362" s="4">
        <v>2004</v>
      </c>
      <c r="F362" s="5">
        <v>1.0543981481481481E-2</v>
      </c>
      <c r="G362" s="4">
        <v>8</v>
      </c>
      <c r="H362" s="4">
        <v>186.2</v>
      </c>
      <c r="I362" s="16" t="s">
        <v>974</v>
      </c>
      <c r="J362" t="str">
        <f>IF(ISERROR(VLOOKUP($C362,Сумма!$B$3:$C$855,2,FALSE)),0,IF(VLOOKUP($C362,Сумма!$B$3:$N$855,13,FALSE)=I362,VLOOKUP($C362,Сумма!$B$3:$C$855,2,FALSE),0))</f>
        <v>СШОР 18 Вильденберг</v>
      </c>
    </row>
    <row r="363" spans="1:10" x14ac:dyDescent="0.35">
      <c r="A363" t="str">
        <f t="shared" si="5"/>
        <v>Янишевский ИльяМ18</v>
      </c>
      <c r="B363" s="4">
        <v>9</v>
      </c>
      <c r="C363" s="4" t="s">
        <v>364</v>
      </c>
      <c r="D363" s="4" t="s">
        <v>42</v>
      </c>
      <c r="E363" s="4">
        <v>2004</v>
      </c>
      <c r="F363" s="5">
        <v>1.207175925925926E-2</v>
      </c>
      <c r="G363" s="4">
        <v>9</v>
      </c>
      <c r="H363" s="4">
        <v>169.7</v>
      </c>
      <c r="I363" s="16" t="s">
        <v>974</v>
      </c>
      <c r="J363" t="str">
        <f>IF(ISERROR(VLOOKUP($C363,Сумма!$B$3:$C$855,2,FALSE)),0,IF(VLOOKUP($C363,Сумма!$B$3:$N$855,13,FALSE)=I363,VLOOKUP($C363,Сумма!$B$3:$C$855,2,FALSE),0))</f>
        <v>СШОР 18 Авдеев</v>
      </c>
    </row>
    <row r="364" spans="1:10" x14ac:dyDescent="0.35">
      <c r="A364" t="str">
        <f t="shared" si="5"/>
        <v>Голев СергейМ18</v>
      </c>
      <c r="B364" s="4">
        <v>10</v>
      </c>
      <c r="C364" s="4" t="s">
        <v>365</v>
      </c>
      <c r="D364" s="4" t="s">
        <v>44</v>
      </c>
      <c r="E364" s="4">
        <v>2005</v>
      </c>
      <c r="F364" s="5">
        <v>1.4004629629629631E-2</v>
      </c>
      <c r="G364" s="4">
        <v>10</v>
      </c>
      <c r="H364" s="4">
        <v>148.80000000000001</v>
      </c>
      <c r="I364" s="16" t="s">
        <v>974</v>
      </c>
      <c r="J364" t="str">
        <f>IF(ISERROR(VLOOKUP($C364,Сумма!$B$3:$C$855,2,FALSE)),0,IF(VLOOKUP($C364,Сумма!$B$3:$N$855,13,FALSE)=I364,VLOOKUP($C364,Сумма!$B$3:$C$855,2,FALSE),0))</f>
        <v>СШОР 18 Берёзовая р</v>
      </c>
    </row>
    <row r="365" spans="1:10" x14ac:dyDescent="0.35">
      <c r="A365" t="str">
        <f t="shared" si="5"/>
        <v>Новиков АндрейМ18</v>
      </c>
      <c r="B365" s="4">
        <v>11</v>
      </c>
      <c r="C365" s="4" t="s">
        <v>366</v>
      </c>
      <c r="D365" s="4" t="s">
        <v>42</v>
      </c>
      <c r="E365" s="4">
        <v>2005</v>
      </c>
      <c r="F365" s="5">
        <v>1.4259259259259261E-2</v>
      </c>
      <c r="G365" s="4">
        <v>11</v>
      </c>
      <c r="H365" s="4">
        <v>146</v>
      </c>
      <c r="I365" s="16" t="s">
        <v>974</v>
      </c>
      <c r="J365" t="str">
        <f>IF(ISERROR(VLOOKUP($C365,Сумма!$B$3:$C$855,2,FALSE)),0,IF(VLOOKUP($C365,Сумма!$B$3:$N$855,13,FALSE)=I365,VLOOKUP($C365,Сумма!$B$3:$C$855,2,FALSE),0))</f>
        <v>СШОР 18 Авдеев</v>
      </c>
    </row>
    <row r="366" spans="1:10" x14ac:dyDescent="0.35">
      <c r="A366" t="str">
        <f t="shared" si="5"/>
        <v>Григорьев ДмитрийМ18</v>
      </c>
      <c r="B366" s="4">
        <v>12</v>
      </c>
      <c r="C366" s="4" t="s">
        <v>367</v>
      </c>
      <c r="D366" s="4" t="s">
        <v>112</v>
      </c>
      <c r="E366" s="4">
        <v>2005</v>
      </c>
      <c r="F366" s="5">
        <v>1.511574074074074E-2</v>
      </c>
      <c r="G366" s="4">
        <v>12</v>
      </c>
      <c r="H366" s="4">
        <v>136.80000000000001</v>
      </c>
      <c r="I366" s="16" t="s">
        <v>974</v>
      </c>
      <c r="J366" t="str">
        <f>IF(ISERROR(VLOOKUP($C366,Сумма!$B$3:$C$855,2,FALSE)),0,IF(VLOOKUP($C366,Сумма!$B$3:$N$855,13,FALSE)=I366,VLOOKUP($C366,Сумма!$B$3:$C$855,2,FALSE),0))</f>
        <v>СШОР 18 Канищева</v>
      </c>
    </row>
    <row r="367" spans="1:10" x14ac:dyDescent="0.35">
      <c r="A367" t="str">
        <f t="shared" si="5"/>
        <v>Богданов АндрейМ18</v>
      </c>
      <c r="B367" s="4">
        <v>13</v>
      </c>
      <c r="C367" s="4" t="s">
        <v>368</v>
      </c>
      <c r="D367" s="4" t="s">
        <v>61</v>
      </c>
      <c r="E367" s="4">
        <v>2004</v>
      </c>
      <c r="F367" s="5">
        <v>1.5821759259259261E-2</v>
      </c>
      <c r="G367" s="4">
        <v>13</v>
      </c>
      <c r="H367" s="4">
        <v>129.19999999999999</v>
      </c>
      <c r="I367" s="16" t="s">
        <v>974</v>
      </c>
      <c r="J367" t="str">
        <f>IF(ISERROR(VLOOKUP($C367,Сумма!$B$3:$C$855,2,FALSE)),0,IF(VLOOKUP($C367,Сумма!$B$3:$N$855,13,FALSE)=I367,VLOOKUP($C367,Сумма!$B$3:$C$855,2,FALSE),0))</f>
        <v>СШОР 18 Азимут</v>
      </c>
    </row>
    <row r="368" spans="1:10" ht="15.5" x14ac:dyDescent="0.35">
      <c r="A368" t="str">
        <f t="shared" si="5"/>
        <v/>
      </c>
      <c r="B368" s="40" t="s">
        <v>18</v>
      </c>
      <c r="C368" s="40"/>
      <c r="D368" s="40"/>
      <c r="E368" s="40"/>
      <c r="F368" s="40"/>
      <c r="G368" s="40"/>
      <c r="H368" s="40"/>
      <c r="I368" s="17"/>
      <c r="J368">
        <f>IF(ISERROR(VLOOKUP($C368,Сумма!$B$3:$C$855,2,FALSE)),0,IF(VLOOKUP($C368,Сумма!$B$3:$N$855,13,FALSE)=I368,VLOOKUP($C368,Сумма!$B$3:$C$855,2,FALSE),0))</f>
        <v>0</v>
      </c>
    </row>
    <row r="369" spans="1:10" ht="15.5" x14ac:dyDescent="0.35">
      <c r="A369" t="str">
        <f t="shared" si="5"/>
        <v/>
      </c>
      <c r="B369" s="40"/>
      <c r="C369" s="40"/>
      <c r="D369" s="40"/>
      <c r="E369" s="40"/>
      <c r="F369" s="40"/>
      <c r="G369" s="40"/>
      <c r="H369" s="40"/>
      <c r="I369" s="17"/>
      <c r="J369">
        <f>IF(ISERROR(VLOOKUP($C369,Сумма!$B$3:$C$855,2,FALSE)),0,IF(VLOOKUP($C369,Сумма!$B$3:$N$855,13,FALSE)=I369,VLOOKUP($C369,Сумма!$B$3:$C$855,2,FALSE),0))</f>
        <v>0</v>
      </c>
    </row>
    <row r="370" spans="1:10" ht="28" x14ac:dyDescent="0.35">
      <c r="A370" t="str">
        <f t="shared" si="5"/>
        <v>Фамилия, имя</v>
      </c>
      <c r="B370" s="3" t="s">
        <v>20</v>
      </c>
      <c r="C370" s="4" t="s">
        <v>31</v>
      </c>
      <c r="D370" s="4" t="s">
        <v>21</v>
      </c>
      <c r="E370" s="4" t="s">
        <v>22</v>
      </c>
      <c r="F370" s="4" t="s">
        <v>23</v>
      </c>
      <c r="G370" s="4" t="s">
        <v>24</v>
      </c>
      <c r="H370" s="4" t="s">
        <v>25</v>
      </c>
      <c r="I370" s="16"/>
      <c r="J370">
        <f>IF(ISERROR(VLOOKUP($C370,Сумма!$B$3:$C$855,2,FALSE)),0,IF(VLOOKUP($C370,Сумма!$B$3:$N$855,13,FALSE)=I370,VLOOKUP($C370,Сумма!$B$3:$C$855,2,FALSE),0))</f>
        <v>0</v>
      </c>
    </row>
    <row r="371" spans="1:10" x14ac:dyDescent="0.35">
      <c r="A371" t="str">
        <f t="shared" si="5"/>
        <v>Вирютин ОлегМВ</v>
      </c>
      <c r="B371" s="4">
        <v>1</v>
      </c>
      <c r="C371" s="4" t="s">
        <v>369</v>
      </c>
      <c r="D371" s="4" t="s">
        <v>27</v>
      </c>
      <c r="E371" s="4">
        <v>1968</v>
      </c>
      <c r="F371" s="5">
        <v>9.618055555555555E-3</v>
      </c>
      <c r="G371" s="4">
        <v>1</v>
      </c>
      <c r="H371" s="4">
        <v>200</v>
      </c>
      <c r="I371" s="16" t="s">
        <v>975</v>
      </c>
      <c r="J371" t="str">
        <f>IF(ISERROR(VLOOKUP($C371,Сумма!$B$3:$C$855,2,FALSE)),0,IF(VLOOKUP($C371,Сумма!$B$3:$N$855,13,FALSE)=I371,VLOOKUP($C371,Сумма!$B$3:$C$855,2,FALSE),0))</f>
        <v>Воронеж</v>
      </c>
    </row>
    <row r="372" spans="1:10" x14ac:dyDescent="0.35">
      <c r="A372" t="str">
        <f t="shared" si="5"/>
        <v>Макейчик СергейМВ</v>
      </c>
      <c r="B372" s="4">
        <v>2</v>
      </c>
      <c r="C372" s="4" t="s">
        <v>370</v>
      </c>
      <c r="D372" s="4" t="s">
        <v>37</v>
      </c>
      <c r="E372" s="4">
        <v>1967</v>
      </c>
      <c r="F372" s="5">
        <v>9.8611111111111104E-3</v>
      </c>
      <c r="G372" s="4">
        <v>2</v>
      </c>
      <c r="H372" s="4">
        <v>197.5</v>
      </c>
      <c r="I372" s="16" t="s">
        <v>975</v>
      </c>
      <c r="J372" t="str">
        <f>IF(ISERROR(VLOOKUP($C372,Сумма!$B$3:$C$855,2,FALSE)),0,IF(VLOOKUP($C372,Сумма!$B$3:$N$855,13,FALSE)=I372,VLOOKUP($C372,Сумма!$B$3:$C$855,2,FALSE),0))</f>
        <v>СШОР 18 Макейчик</v>
      </c>
    </row>
    <row r="373" spans="1:10" x14ac:dyDescent="0.35">
      <c r="A373" t="str">
        <f t="shared" si="5"/>
        <v>Кандауров ЕвгенийМВ</v>
      </c>
      <c r="B373" s="4">
        <v>3</v>
      </c>
      <c r="C373" s="4" t="s">
        <v>371</v>
      </c>
      <c r="D373" s="4" t="s">
        <v>27</v>
      </c>
      <c r="E373" s="4">
        <v>1984</v>
      </c>
      <c r="F373" s="5">
        <v>1.0046296296296296E-2</v>
      </c>
      <c r="G373" s="4">
        <v>3</v>
      </c>
      <c r="H373" s="4">
        <v>195.6</v>
      </c>
      <c r="I373" s="16" t="s">
        <v>975</v>
      </c>
      <c r="J373" t="str">
        <f>IF(ISERROR(VLOOKUP($C373,Сумма!$B$3:$C$855,2,FALSE)),0,IF(VLOOKUP($C373,Сумма!$B$3:$N$855,13,FALSE)=I373,VLOOKUP($C373,Сумма!$B$3:$C$855,2,FALSE),0))</f>
        <v>Воронеж</v>
      </c>
    </row>
    <row r="374" spans="1:10" x14ac:dyDescent="0.35">
      <c r="A374" t="str">
        <f t="shared" si="5"/>
        <v>Харчук СергейМВ</v>
      </c>
      <c r="B374" s="4">
        <v>4</v>
      </c>
      <c r="C374" s="4" t="s">
        <v>372</v>
      </c>
      <c r="D374" s="4" t="s">
        <v>58</v>
      </c>
      <c r="E374" s="4">
        <v>1963</v>
      </c>
      <c r="F374" s="5">
        <v>1.0949074074074075E-2</v>
      </c>
      <c r="G374" s="4">
        <v>4</v>
      </c>
      <c r="H374" s="4">
        <v>186.2</v>
      </c>
      <c r="I374" s="16" t="s">
        <v>975</v>
      </c>
      <c r="J374" t="str">
        <f>IF(ISERROR(VLOOKUP($C374,Сумма!$B$3:$C$855,2,FALSE)),0,IF(VLOOKUP($C374,Сумма!$B$3:$N$855,13,FALSE)=I374,VLOOKUP($C374,Сумма!$B$3:$C$855,2,FALSE),0))</f>
        <v>СШОР 18 Дон спорт</v>
      </c>
    </row>
    <row r="375" spans="1:10" x14ac:dyDescent="0.35">
      <c r="A375" t="str">
        <f t="shared" si="5"/>
        <v>Буржинский ИванМВ</v>
      </c>
      <c r="B375" s="4">
        <v>5</v>
      </c>
      <c r="C375" s="4" t="s">
        <v>373</v>
      </c>
      <c r="D375" s="4" t="s">
        <v>27</v>
      </c>
      <c r="E375" s="4">
        <v>1987</v>
      </c>
      <c r="F375" s="5">
        <v>1.1527777777777777E-2</v>
      </c>
      <c r="G375" s="4">
        <v>5</v>
      </c>
      <c r="H375" s="4">
        <v>180.2</v>
      </c>
      <c r="I375" s="16" t="s">
        <v>975</v>
      </c>
      <c r="J375" t="str">
        <f>IF(ISERROR(VLOOKUP($C375,Сумма!$B$3:$C$855,2,FALSE)),0,IF(VLOOKUP($C375,Сумма!$B$3:$N$855,13,FALSE)=I375,VLOOKUP($C375,Сумма!$B$3:$C$855,2,FALSE),0))</f>
        <v>Воронеж</v>
      </c>
    </row>
    <row r="376" spans="1:10" x14ac:dyDescent="0.35">
      <c r="A376" t="str">
        <f t="shared" si="5"/>
        <v>Большунов ГеннадийМВ</v>
      </c>
      <c r="B376" s="4">
        <v>6</v>
      </c>
      <c r="C376" s="4" t="s">
        <v>374</v>
      </c>
      <c r="D376" s="4" t="s">
        <v>37</v>
      </c>
      <c r="E376" s="4">
        <v>1962</v>
      </c>
      <c r="F376" s="5">
        <v>1.1597222222222222E-2</v>
      </c>
      <c r="G376" s="4">
        <v>6</v>
      </c>
      <c r="H376" s="4">
        <v>179.5</v>
      </c>
      <c r="I376" s="16" t="s">
        <v>975</v>
      </c>
      <c r="J376" t="str">
        <f>IF(ISERROR(VLOOKUP($C376,Сумма!$B$3:$C$855,2,FALSE)),0,IF(VLOOKUP($C376,Сумма!$B$3:$N$855,13,FALSE)=I376,VLOOKUP($C376,Сумма!$B$3:$C$855,2,FALSE),0))</f>
        <v>СШОР 18 Макейчик</v>
      </c>
    </row>
    <row r="377" spans="1:10" x14ac:dyDescent="0.35">
      <c r="A377" t="str">
        <f t="shared" si="5"/>
        <v>Аминев ФагимМВ</v>
      </c>
      <c r="B377" s="4">
        <v>7</v>
      </c>
      <c r="C377" s="4" t="s">
        <v>375</v>
      </c>
      <c r="D377" s="4" t="s">
        <v>98</v>
      </c>
      <c r="E377" s="4">
        <v>1955</v>
      </c>
      <c r="F377" s="4"/>
      <c r="G377" s="4"/>
      <c r="H377" s="4">
        <v>0.01</v>
      </c>
      <c r="I377" s="16" t="s">
        <v>975</v>
      </c>
      <c r="J377" t="str">
        <f>IF(ISERROR(VLOOKUP($C377,Сумма!$B$3:$C$855,2,FALSE)),0,IF(VLOOKUP($C377,Сумма!$B$3:$N$855,13,FALSE)=I377,VLOOKUP($C377,Сумма!$B$3:$C$855,2,FALSE),0))</f>
        <v>СШОР 18 Торнадо</v>
      </c>
    </row>
    <row r="378" spans="1:10" ht="15.5" x14ac:dyDescent="0.35">
      <c r="A378" t="str">
        <f t="shared" si="5"/>
        <v/>
      </c>
      <c r="B378" s="40" t="s">
        <v>19</v>
      </c>
      <c r="C378" s="40"/>
      <c r="D378" s="40"/>
      <c r="E378" s="40"/>
      <c r="F378" s="40"/>
      <c r="G378" s="40"/>
      <c r="H378" s="40"/>
      <c r="I378" s="17"/>
      <c r="J378">
        <f>IF(ISERROR(VLOOKUP($C378,Сумма!$B$3:$C$855,2,FALSE)),0,IF(VLOOKUP($C378,Сумма!$B$3:$N$855,13,FALSE)=I378,VLOOKUP($C378,Сумма!$B$3:$C$855,2,FALSE),0))</f>
        <v>0</v>
      </c>
    </row>
    <row r="379" spans="1:10" ht="15.5" x14ac:dyDescent="0.35">
      <c r="A379" t="str">
        <f t="shared" si="5"/>
        <v/>
      </c>
      <c r="B379" s="40"/>
      <c r="C379" s="40"/>
      <c r="D379" s="40"/>
      <c r="E379" s="40"/>
      <c r="F379" s="40"/>
      <c r="G379" s="40"/>
      <c r="H379" s="40"/>
      <c r="I379" s="17"/>
      <c r="J379">
        <f>IF(ISERROR(VLOOKUP($C379,Сумма!$B$3:$C$855,2,FALSE)),0,IF(VLOOKUP($C379,Сумма!$B$3:$N$855,13,FALSE)=I379,VLOOKUP($C379,Сумма!$B$3:$C$855,2,FALSE),0))</f>
        <v>0</v>
      </c>
    </row>
    <row r="380" spans="1:10" ht="28" x14ac:dyDescent="0.35">
      <c r="A380" t="str">
        <f t="shared" si="5"/>
        <v>Фамилия, имя</v>
      </c>
      <c r="B380" s="3" t="s">
        <v>20</v>
      </c>
      <c r="C380" s="4" t="s">
        <v>31</v>
      </c>
      <c r="D380" s="4" t="s">
        <v>21</v>
      </c>
      <c r="E380" s="4" t="s">
        <v>22</v>
      </c>
      <c r="F380" s="4" t="s">
        <v>23</v>
      </c>
      <c r="G380" s="4" t="s">
        <v>24</v>
      </c>
      <c r="H380" s="4" t="s">
        <v>25</v>
      </c>
      <c r="I380" s="16"/>
      <c r="J380">
        <f>IF(ISERROR(VLOOKUP($C380,Сумма!$B$3:$C$855,2,FALSE)),0,IF(VLOOKUP($C380,Сумма!$B$3:$N$855,13,FALSE)=I380,VLOOKUP($C380,Сумма!$B$3:$C$855,2,FALSE),0))</f>
        <v>0</v>
      </c>
    </row>
    <row r="381" spans="1:10" x14ac:dyDescent="0.35">
      <c r="A381" t="str">
        <f t="shared" si="5"/>
        <v>Фомичев ПавелМЭ</v>
      </c>
      <c r="B381" s="4">
        <v>1</v>
      </c>
      <c r="C381" s="4" t="s">
        <v>376</v>
      </c>
      <c r="D381" s="4" t="s">
        <v>377</v>
      </c>
      <c r="E381" s="4">
        <v>2000</v>
      </c>
      <c r="F381" s="5">
        <v>1.1504629629629629E-2</v>
      </c>
      <c r="G381" s="4">
        <v>1</v>
      </c>
      <c r="H381" s="4">
        <v>200</v>
      </c>
      <c r="I381" s="16" t="s">
        <v>976</v>
      </c>
      <c r="J381" t="str">
        <f>IF(ISERROR(VLOOKUP($C381,Сумма!$B$3:$C$855,2,FALSE)),0,IF(VLOOKUP($C381,Сумма!$B$3:$N$855,13,FALSE)=I381,VLOOKUP($C381,Сумма!$B$3:$C$855,2,FALSE),0))</f>
        <v>ВУНЦ ВВС ВВА</v>
      </c>
    </row>
    <row r="382" spans="1:10" x14ac:dyDescent="0.35">
      <c r="A382" t="str">
        <f t="shared" si="5"/>
        <v>Сафонов АлександрМЭ</v>
      </c>
      <c r="B382" s="4">
        <v>2</v>
      </c>
      <c r="C382" s="4" t="s">
        <v>378</v>
      </c>
      <c r="D382" s="4" t="s">
        <v>377</v>
      </c>
      <c r="E382" s="4">
        <v>1998</v>
      </c>
      <c r="F382" s="5">
        <v>1.1909722222222223E-2</v>
      </c>
      <c r="G382" s="4">
        <v>2</v>
      </c>
      <c r="H382" s="4">
        <v>196.5</v>
      </c>
      <c r="I382" s="16" t="s">
        <v>976</v>
      </c>
      <c r="J382" t="str">
        <f>IF(ISERROR(VLOOKUP($C382,Сумма!$B$3:$C$855,2,FALSE)),0,IF(VLOOKUP($C382,Сумма!$B$3:$N$855,13,FALSE)=I382,VLOOKUP($C382,Сумма!$B$3:$C$855,2,FALSE),0))</f>
        <v>ВУНЦ ВВС ВВА</v>
      </c>
    </row>
    <row r="383" spans="1:10" x14ac:dyDescent="0.35">
      <c r="A383" t="str">
        <f t="shared" si="5"/>
        <v>Кралинов КонстантинМЭ</v>
      </c>
      <c r="B383" s="4">
        <v>3</v>
      </c>
      <c r="C383" s="4" t="s">
        <v>379</v>
      </c>
      <c r="D383" s="4" t="s">
        <v>27</v>
      </c>
      <c r="E383" s="4">
        <v>1998</v>
      </c>
      <c r="F383" s="5">
        <v>1.2256944444444444E-2</v>
      </c>
      <c r="G383" s="4">
        <v>3</v>
      </c>
      <c r="H383" s="4">
        <v>193.5</v>
      </c>
      <c r="I383" s="16" t="s">
        <v>976</v>
      </c>
      <c r="J383" t="str">
        <f>IF(ISERROR(VLOOKUP($C383,Сумма!$B$3:$C$855,2,FALSE)),0,IF(VLOOKUP($C383,Сумма!$B$3:$N$855,13,FALSE)=I383,VLOOKUP($C383,Сумма!$B$3:$C$855,2,FALSE),0))</f>
        <v>Воронеж</v>
      </c>
    </row>
    <row r="384" spans="1:10" x14ac:dyDescent="0.35">
      <c r="A384" t="str">
        <f t="shared" si="5"/>
        <v>Останков ДмитрийМЭ</v>
      </c>
      <c r="B384" s="4">
        <v>4</v>
      </c>
      <c r="C384" s="4" t="s">
        <v>380</v>
      </c>
      <c r="D384" s="4" t="s">
        <v>98</v>
      </c>
      <c r="E384" s="4">
        <v>1988</v>
      </c>
      <c r="F384" s="5">
        <v>1.2499999999999999E-2</v>
      </c>
      <c r="G384" s="4">
        <v>4</v>
      </c>
      <c r="H384" s="4">
        <v>191.4</v>
      </c>
      <c r="I384" s="16" t="s">
        <v>976</v>
      </c>
      <c r="J384" t="str">
        <f>IF(ISERROR(VLOOKUP($C384,Сумма!$B$3:$C$855,2,FALSE)),0,IF(VLOOKUP($C384,Сумма!$B$3:$N$855,13,FALSE)=I384,VLOOKUP($C384,Сумма!$B$3:$C$855,2,FALSE),0))</f>
        <v>СШОР 18 Торнадо</v>
      </c>
    </row>
    <row r="385" spans="1:10" x14ac:dyDescent="0.35">
      <c r="A385" t="str">
        <f t="shared" si="5"/>
        <v>Чесников ЛеонидМЭ</v>
      </c>
      <c r="B385" s="4">
        <v>5</v>
      </c>
      <c r="C385" s="4" t="s">
        <v>381</v>
      </c>
      <c r="D385" s="4" t="s">
        <v>377</v>
      </c>
      <c r="E385" s="4">
        <v>2000</v>
      </c>
      <c r="F385" s="5">
        <v>1.2638888888888889E-2</v>
      </c>
      <c r="G385" s="4">
        <v>5</v>
      </c>
      <c r="H385" s="4">
        <v>190.2</v>
      </c>
      <c r="I385" s="16" t="s">
        <v>976</v>
      </c>
      <c r="J385" t="str">
        <f>IF(ISERROR(VLOOKUP($C385,Сумма!$B$3:$C$855,2,FALSE)),0,IF(VLOOKUP($C385,Сумма!$B$3:$N$855,13,FALSE)=I385,VLOOKUP($C385,Сумма!$B$3:$C$855,2,FALSE),0))</f>
        <v>ВУНЦ ВВС ВВА</v>
      </c>
    </row>
    <row r="386" spans="1:10" x14ac:dyDescent="0.35">
      <c r="A386" t="str">
        <f t="shared" si="5"/>
        <v>Своеволин АлександрМЭ</v>
      </c>
      <c r="B386" s="4">
        <v>6</v>
      </c>
      <c r="C386" s="4" t="s">
        <v>382</v>
      </c>
      <c r="D386" s="4" t="s">
        <v>61</v>
      </c>
      <c r="E386" s="4">
        <v>1996</v>
      </c>
      <c r="F386" s="5">
        <v>1.2708333333333334E-2</v>
      </c>
      <c r="G386" s="4">
        <v>6</v>
      </c>
      <c r="H386" s="4">
        <v>189.6</v>
      </c>
      <c r="I386" s="16" t="s">
        <v>976</v>
      </c>
      <c r="J386" t="str">
        <f>IF(ISERROR(VLOOKUP($C386,Сумма!$B$3:$C$855,2,FALSE)),0,IF(VLOOKUP($C386,Сумма!$B$3:$N$855,13,FALSE)=I386,VLOOKUP($C386,Сумма!$B$3:$C$855,2,FALSE),0))</f>
        <v>СШОР 18 Азимут</v>
      </c>
    </row>
    <row r="387" spans="1:10" x14ac:dyDescent="0.35">
      <c r="A387" t="str">
        <f t="shared" si="5"/>
        <v>Щербаков АлександрМЭ</v>
      </c>
      <c r="B387" s="4">
        <v>7</v>
      </c>
      <c r="C387" s="4" t="s">
        <v>383</v>
      </c>
      <c r="D387" s="4" t="s">
        <v>27</v>
      </c>
      <c r="E387" s="4">
        <v>1977</v>
      </c>
      <c r="F387" s="5">
        <v>1.2824074074074073E-2</v>
      </c>
      <c r="G387" s="4">
        <v>7</v>
      </c>
      <c r="H387" s="4">
        <v>188.6</v>
      </c>
      <c r="I387" s="16" t="s">
        <v>976</v>
      </c>
      <c r="J387" t="str">
        <f>IF(ISERROR(VLOOKUP($C387,Сумма!$B$3:$C$855,2,FALSE)),0,IF(VLOOKUP($C387,Сумма!$B$3:$N$855,13,FALSE)=I387,VLOOKUP($C387,Сумма!$B$3:$C$855,2,FALSE),0))</f>
        <v>Воронеж</v>
      </c>
    </row>
    <row r="388" spans="1:10" x14ac:dyDescent="0.35">
      <c r="A388" t="str">
        <f t="shared" si="5"/>
        <v>Яньшин ВладиславМЭ</v>
      </c>
      <c r="B388" s="4">
        <v>8</v>
      </c>
      <c r="C388" s="4" t="s">
        <v>384</v>
      </c>
      <c r="D388" s="4" t="s">
        <v>377</v>
      </c>
      <c r="E388" s="4">
        <v>2002</v>
      </c>
      <c r="F388" s="5">
        <v>1.300925925925926E-2</v>
      </c>
      <c r="G388" s="4">
        <v>8</v>
      </c>
      <c r="H388" s="4">
        <v>187</v>
      </c>
      <c r="I388" s="16" t="s">
        <v>976</v>
      </c>
      <c r="J388" t="str">
        <f>VLOOKUP($C388,Сумма!$B$3:$C$855,2,FALSE)</f>
        <v>ВУНЦ ВВС ВВА</v>
      </c>
    </row>
    <row r="389" spans="1:10" x14ac:dyDescent="0.35">
      <c r="A389" t="str">
        <f t="shared" si="5"/>
        <v>Попов СергейМЭ</v>
      </c>
      <c r="B389" s="4">
        <v>9</v>
      </c>
      <c r="C389" s="4" t="s">
        <v>385</v>
      </c>
      <c r="D389" s="4" t="s">
        <v>44</v>
      </c>
      <c r="E389" s="4">
        <v>1995</v>
      </c>
      <c r="F389" s="5">
        <v>1.3078703703703703E-2</v>
      </c>
      <c r="G389" s="4">
        <v>9</v>
      </c>
      <c r="H389" s="4">
        <v>186.4</v>
      </c>
      <c r="I389" s="16" t="s">
        <v>976</v>
      </c>
      <c r="J389" t="e">
        <f>VLOOKUP($C389,IF(I389=Сумма!N3:N855,Сумма!$B$3:$C$855,""),2,FALSE)</f>
        <v>#VALUE!</v>
      </c>
    </row>
    <row r="390" spans="1:10" x14ac:dyDescent="0.35">
      <c r="A390" t="str">
        <f t="shared" si="5"/>
        <v>Пигорев ДмитрийМЭ</v>
      </c>
      <c r="B390" s="4">
        <v>10</v>
      </c>
      <c r="C390" s="4" t="s">
        <v>386</v>
      </c>
      <c r="D390" s="4" t="s">
        <v>377</v>
      </c>
      <c r="E390" s="4">
        <v>1999</v>
      </c>
      <c r="F390" s="5">
        <v>1.3090277777777779E-2</v>
      </c>
      <c r="G390" s="4">
        <v>10</v>
      </c>
      <c r="H390" s="4">
        <v>186.3</v>
      </c>
      <c r="I390" s="16" t="s">
        <v>976</v>
      </c>
      <c r="J390" t="str">
        <f>VLOOKUP($C390,Сумма!$B$3:$C$855,2,FALSE)</f>
        <v>ВУНЦ ВВС ВВА</v>
      </c>
    </row>
    <row r="391" spans="1:10" x14ac:dyDescent="0.35">
      <c r="A391" t="str">
        <f t="shared" si="5"/>
        <v>Прозоровский ВладиславМЭ</v>
      </c>
      <c r="B391" s="4">
        <v>11</v>
      </c>
      <c r="C391" s="4" t="s">
        <v>387</v>
      </c>
      <c r="D391" s="4" t="s">
        <v>35</v>
      </c>
      <c r="E391" s="4">
        <v>1990</v>
      </c>
      <c r="F391" s="5">
        <v>1.3113425925925926E-2</v>
      </c>
      <c r="G391" s="4">
        <v>11</v>
      </c>
      <c r="H391" s="4">
        <v>186.1</v>
      </c>
      <c r="I391" s="16" t="s">
        <v>976</v>
      </c>
      <c r="J391" t="str">
        <f>IF(ISERROR(VLOOKUP($C391,Сумма!$B$3:$C$855,2,FALSE)),0,IF(VLOOKUP($C391,Сумма!$B$3:$N$855,13,FALSE)=I391,VLOOKUP($C391,Сумма!$B$3:$C$855,2,FALSE),0))</f>
        <v>СШОР 18 АТЛЕТ</v>
      </c>
    </row>
    <row r="392" spans="1:10" x14ac:dyDescent="0.35">
      <c r="A392" t="str">
        <f t="shared" si="5"/>
        <v>Безводинских ЗахарМЭ</v>
      </c>
      <c r="B392" s="4">
        <v>12</v>
      </c>
      <c r="C392" s="4" t="s">
        <v>388</v>
      </c>
      <c r="D392" s="4" t="s">
        <v>377</v>
      </c>
      <c r="E392" s="4">
        <v>2003</v>
      </c>
      <c r="F392" s="5">
        <v>1.3310185185185187E-2</v>
      </c>
      <c r="G392" s="4">
        <v>12</v>
      </c>
      <c r="H392" s="4">
        <v>184.4</v>
      </c>
      <c r="I392" s="16" t="s">
        <v>976</v>
      </c>
      <c r="J392" t="str">
        <f>IF(ISERROR(VLOOKUP($C392,Сумма!$B$3:$C$855,2,FALSE)),0,IF(VLOOKUP($C392,Сумма!$B$3:$N$855,13,FALSE)=I392,VLOOKUP($C392,Сумма!$B$3:$C$855,2,FALSE),0))</f>
        <v>ВУНЦ ВВС ВВА</v>
      </c>
    </row>
    <row r="393" spans="1:10" x14ac:dyDescent="0.35">
      <c r="A393" t="str">
        <f t="shared" si="5"/>
        <v>Бурдейный ИльяМЭ</v>
      </c>
      <c r="B393" s="4">
        <v>13</v>
      </c>
      <c r="C393" s="4" t="s">
        <v>389</v>
      </c>
      <c r="D393" s="4" t="s">
        <v>377</v>
      </c>
      <c r="E393" s="4">
        <v>2000</v>
      </c>
      <c r="F393" s="5">
        <v>1.3425925925925924E-2</v>
      </c>
      <c r="G393" s="4">
        <v>13</v>
      </c>
      <c r="H393" s="4">
        <v>183.3</v>
      </c>
      <c r="I393" s="16" t="s">
        <v>976</v>
      </c>
      <c r="J393" t="str">
        <f>IF(ISERROR(VLOOKUP($C393,Сумма!$B$3:$C$855,2,FALSE)),0,IF(VLOOKUP($C393,Сумма!$B$3:$N$855,13,FALSE)=I393,VLOOKUP($C393,Сумма!$B$3:$C$855,2,FALSE),0))</f>
        <v>ВУНЦ ВВС ВВА</v>
      </c>
    </row>
    <row r="394" spans="1:10" x14ac:dyDescent="0.35">
      <c r="A394" t="str">
        <f t="shared" si="5"/>
        <v>Колодяжный АнтонМЭ</v>
      </c>
      <c r="B394" s="4">
        <v>14</v>
      </c>
      <c r="C394" s="4" t="s">
        <v>390</v>
      </c>
      <c r="D394" s="4" t="s">
        <v>29</v>
      </c>
      <c r="E394" s="4">
        <v>1999</v>
      </c>
      <c r="F394" s="5">
        <v>1.3541666666666667E-2</v>
      </c>
      <c r="G394" s="4">
        <v>14</v>
      </c>
      <c r="H394" s="4">
        <v>182.3</v>
      </c>
      <c r="I394" s="16" t="s">
        <v>976</v>
      </c>
      <c r="J394" t="str">
        <f>IF(ISERROR(VLOOKUP($C394,Сумма!$B$3:$C$855,2,FALSE)),0,IF(VLOOKUP($C394,Сумма!$B$3:$N$855,13,FALSE)=I394,VLOOKUP($C394,Сумма!$B$3:$C$855,2,FALSE),0))</f>
        <v>Паровоз</v>
      </c>
    </row>
    <row r="395" spans="1:10" x14ac:dyDescent="0.35">
      <c r="A395" t="str">
        <f t="shared" si="5"/>
        <v>Сычев МаксимМЭ</v>
      </c>
      <c r="B395" s="4">
        <v>15</v>
      </c>
      <c r="C395" s="4" t="s">
        <v>391</v>
      </c>
      <c r="D395" s="4" t="s">
        <v>27</v>
      </c>
      <c r="E395" s="4">
        <v>1983</v>
      </c>
      <c r="F395" s="5">
        <v>1.3692129629629629E-2</v>
      </c>
      <c r="G395" s="4">
        <v>15</v>
      </c>
      <c r="H395" s="4">
        <v>181</v>
      </c>
      <c r="I395" s="16" t="s">
        <v>976</v>
      </c>
      <c r="J395" t="str">
        <f>IF(ISERROR(VLOOKUP($C395,Сумма!$B$3:$C$855,2,FALSE)),0,IF(VLOOKUP($C395,Сумма!$B$3:$N$855,13,FALSE)=I395,VLOOKUP($C395,Сумма!$B$3:$C$855,2,FALSE),0))</f>
        <v>Воронеж</v>
      </c>
    </row>
    <row r="396" spans="1:10" x14ac:dyDescent="0.35">
      <c r="A396" t="str">
        <f t="shared" si="5"/>
        <v>Прокофьев МаксимМЭ</v>
      </c>
      <c r="B396" s="4">
        <v>16</v>
      </c>
      <c r="C396" s="4" t="s">
        <v>392</v>
      </c>
      <c r="D396" s="4" t="s">
        <v>377</v>
      </c>
      <c r="E396" s="4">
        <v>1999</v>
      </c>
      <c r="F396" s="5">
        <v>1.3738425925925926E-2</v>
      </c>
      <c r="G396" s="4">
        <v>16</v>
      </c>
      <c r="H396" s="4">
        <v>180.6</v>
      </c>
      <c r="I396" s="16" t="s">
        <v>976</v>
      </c>
      <c r="J396" t="str">
        <f>IF(ISERROR(VLOOKUP($C396,Сумма!$B$3:$C$855,2,FALSE)),0,IF(VLOOKUP($C396,Сумма!$B$3:$N$855,13,FALSE)=I396,VLOOKUP($C396,Сумма!$B$3:$C$855,2,FALSE),0))</f>
        <v>ВУНЦ ВВС ВВА</v>
      </c>
    </row>
    <row r="397" spans="1:10" x14ac:dyDescent="0.35">
      <c r="A397" t="str">
        <f t="shared" si="5"/>
        <v>Иконников ВладиславМЭ</v>
      </c>
      <c r="B397" s="4">
        <v>17</v>
      </c>
      <c r="C397" s="4" t="s">
        <v>393</v>
      </c>
      <c r="D397" s="4" t="s">
        <v>377</v>
      </c>
      <c r="E397" s="4">
        <v>2001</v>
      </c>
      <c r="F397" s="5">
        <v>1.4004629629629631E-2</v>
      </c>
      <c r="G397" s="4">
        <v>17</v>
      </c>
      <c r="H397" s="4">
        <v>178.3</v>
      </c>
      <c r="I397" s="16" t="s">
        <v>976</v>
      </c>
      <c r="J397" t="str">
        <f>IF(ISERROR(VLOOKUP($C397,Сумма!$B$3:$C$855,2,FALSE)),0,IF(VLOOKUP($C397,Сумма!$B$3:$N$855,13,FALSE)=I397,VLOOKUP($C397,Сумма!$B$3:$C$855,2,FALSE),0))</f>
        <v>ВУНЦ ВВС ВВА</v>
      </c>
    </row>
    <row r="398" spans="1:10" x14ac:dyDescent="0.35">
      <c r="A398" t="str">
        <f t="shared" ref="A398:A411" si="6">C398&amp;I398</f>
        <v>Кудрин АртёмМЭ</v>
      </c>
      <c r="B398" s="4">
        <v>18</v>
      </c>
      <c r="C398" s="4" t="s">
        <v>394</v>
      </c>
      <c r="D398" s="4" t="s">
        <v>377</v>
      </c>
      <c r="E398" s="4">
        <v>2002</v>
      </c>
      <c r="F398" s="5">
        <v>1.4097222222222221E-2</v>
      </c>
      <c r="G398" s="4">
        <v>18</v>
      </c>
      <c r="H398" s="4">
        <v>177.5</v>
      </c>
      <c r="I398" s="16" t="s">
        <v>976</v>
      </c>
      <c r="J398" t="str">
        <f>IF(ISERROR(VLOOKUP($C398,Сумма!$B$3:$C$855,2,FALSE)),0,IF(VLOOKUP($C398,Сумма!$B$3:$N$855,13,FALSE)=I398,VLOOKUP($C398,Сумма!$B$3:$C$855,2,FALSE),0))</f>
        <v>ВУНЦ ВВС ВВА</v>
      </c>
    </row>
    <row r="399" spans="1:10" x14ac:dyDescent="0.35">
      <c r="A399" t="str">
        <f t="shared" si="6"/>
        <v>Дегтярёв ДмитрийМЭ</v>
      </c>
      <c r="B399" s="4">
        <v>19</v>
      </c>
      <c r="C399" s="4" t="s">
        <v>395</v>
      </c>
      <c r="D399" s="4" t="s">
        <v>29</v>
      </c>
      <c r="E399" s="4">
        <v>1993</v>
      </c>
      <c r="F399" s="5">
        <v>1.4131944444444445E-2</v>
      </c>
      <c r="G399" s="4">
        <v>19</v>
      </c>
      <c r="H399" s="4">
        <v>177.2</v>
      </c>
      <c r="I399" s="16" t="s">
        <v>976</v>
      </c>
      <c r="J399" t="str">
        <f>IF(ISERROR(VLOOKUP($C399,Сумма!$B$3:$C$855,2,FALSE)),0,IF(VLOOKUP($C399,Сумма!$B$3:$N$855,13,FALSE)=I399,VLOOKUP($C399,Сумма!$B$3:$C$855,2,FALSE),0))</f>
        <v>Паровоз</v>
      </c>
    </row>
    <row r="400" spans="1:10" x14ac:dyDescent="0.35">
      <c r="A400" t="str">
        <f t="shared" si="6"/>
        <v>Лихачёв МихаилМЭ</v>
      </c>
      <c r="B400" s="4">
        <v>20</v>
      </c>
      <c r="C400" s="4" t="s">
        <v>396</v>
      </c>
      <c r="D400" s="4" t="s">
        <v>44</v>
      </c>
      <c r="E400" s="4">
        <v>1996</v>
      </c>
      <c r="F400" s="5">
        <v>1.4409722222222221E-2</v>
      </c>
      <c r="G400" s="4">
        <v>20</v>
      </c>
      <c r="H400" s="4">
        <v>174.8</v>
      </c>
      <c r="I400" s="16" t="s">
        <v>976</v>
      </c>
      <c r="J400" t="str">
        <f>IF(ISERROR(VLOOKUP($C400,Сумма!$B$3:$C$855,2,FALSE)),0,IF(VLOOKUP($C400,Сумма!$B$3:$N$855,13,FALSE)=I400,VLOOKUP($C400,Сумма!$B$3:$C$855,2,FALSE),0))</f>
        <v>СШОР 18 Берёзовая р</v>
      </c>
    </row>
    <row r="401" spans="1:10" x14ac:dyDescent="0.35">
      <c r="A401" t="str">
        <f t="shared" si="6"/>
        <v>Аминев ЕфимМЭ</v>
      </c>
      <c r="B401" s="4">
        <v>21</v>
      </c>
      <c r="C401" s="4" t="s">
        <v>397</v>
      </c>
      <c r="D401" s="4" t="s">
        <v>98</v>
      </c>
      <c r="E401" s="4">
        <v>1988</v>
      </c>
      <c r="F401" s="5">
        <v>1.4918981481481483E-2</v>
      </c>
      <c r="G401" s="4">
        <v>21</v>
      </c>
      <c r="H401" s="4">
        <v>170.4</v>
      </c>
      <c r="I401" s="16" t="s">
        <v>976</v>
      </c>
      <c r="J401" t="str">
        <f>IF(ISERROR(VLOOKUP($C401,Сумма!$B$3:$C$855,2,FALSE)),0,IF(VLOOKUP($C401,Сумма!$B$3:$N$855,13,FALSE)=I401,VLOOKUP($C401,Сумма!$B$3:$C$855,2,FALSE),0))</f>
        <v>СШОР 18 Торнадо</v>
      </c>
    </row>
    <row r="402" spans="1:10" x14ac:dyDescent="0.35">
      <c r="A402" t="str">
        <f t="shared" si="6"/>
        <v>Гречкин ЯковМЭ</v>
      </c>
      <c r="B402" s="4">
        <v>22</v>
      </c>
      <c r="C402" s="4" t="s">
        <v>398</v>
      </c>
      <c r="D402" s="4" t="s">
        <v>377</v>
      </c>
      <c r="E402" s="4">
        <v>2003</v>
      </c>
      <c r="F402" s="5">
        <v>1.5000000000000001E-2</v>
      </c>
      <c r="G402" s="4">
        <v>22</v>
      </c>
      <c r="H402" s="4">
        <v>169.7</v>
      </c>
      <c r="I402" s="16" t="s">
        <v>976</v>
      </c>
      <c r="J402" t="str">
        <f>IF(ISERROR(VLOOKUP($C402,Сумма!$B$3:$C$855,2,FALSE)),0,IF(VLOOKUP($C402,Сумма!$B$3:$N$855,13,FALSE)=I402,VLOOKUP($C402,Сумма!$B$3:$C$855,2,FALSE),0))</f>
        <v>ВУНЦ ВВС ВВА</v>
      </c>
    </row>
    <row r="403" spans="1:10" x14ac:dyDescent="0.35">
      <c r="A403" t="str">
        <f t="shared" si="6"/>
        <v>Порецких НикитаМЭ</v>
      </c>
      <c r="B403" s="4">
        <v>23</v>
      </c>
      <c r="C403" s="4" t="s">
        <v>399</v>
      </c>
      <c r="D403" s="4" t="s">
        <v>112</v>
      </c>
      <c r="E403" s="4">
        <v>2003</v>
      </c>
      <c r="F403" s="5">
        <v>1.5081018518518516E-2</v>
      </c>
      <c r="G403" s="4">
        <v>23</v>
      </c>
      <c r="H403" s="4">
        <v>169</v>
      </c>
      <c r="I403" s="16" t="s">
        <v>976</v>
      </c>
      <c r="J403" t="str">
        <f>IF(ISERROR(VLOOKUP($C403,Сумма!$B$3:$C$855,2,FALSE)),0,IF(VLOOKUP($C403,Сумма!$B$3:$N$855,13,FALSE)=I403,VLOOKUP($C403,Сумма!$B$3:$C$855,2,FALSE),0))</f>
        <v>СШОР 18 Канищева</v>
      </c>
    </row>
    <row r="404" spans="1:10" x14ac:dyDescent="0.35">
      <c r="A404" t="str">
        <f t="shared" si="6"/>
        <v>Аксянов ДаниилМЭ</v>
      </c>
      <c r="B404" s="4">
        <v>24</v>
      </c>
      <c r="C404" s="4" t="s">
        <v>400</v>
      </c>
      <c r="D404" s="4" t="s">
        <v>27</v>
      </c>
      <c r="E404" s="4">
        <v>2001</v>
      </c>
      <c r="F404" s="5">
        <v>1.5844907407407408E-2</v>
      </c>
      <c r="G404" s="4">
        <v>24</v>
      </c>
      <c r="H404" s="4">
        <v>162.30000000000001</v>
      </c>
      <c r="I404" s="16" t="s">
        <v>976</v>
      </c>
      <c r="J404" t="str">
        <f>IF(ISERROR(VLOOKUP($C404,Сумма!$B$3:$C$855,2,FALSE)),0,IF(VLOOKUP($C404,Сумма!$B$3:$N$855,13,FALSE)=I404,VLOOKUP($C404,Сумма!$B$3:$C$855,2,FALSE),0))</f>
        <v>Воронеж</v>
      </c>
    </row>
    <row r="405" spans="1:10" x14ac:dyDescent="0.35">
      <c r="A405" t="str">
        <f t="shared" si="6"/>
        <v>Атерлей СергейМЭ</v>
      </c>
      <c r="B405" s="4">
        <v>25</v>
      </c>
      <c r="C405" s="4" t="s">
        <v>401</v>
      </c>
      <c r="D405" s="4" t="s">
        <v>149</v>
      </c>
      <c r="E405" s="4">
        <v>1994</v>
      </c>
      <c r="F405" s="5">
        <v>1.6655092592592593E-2</v>
      </c>
      <c r="G405" s="4">
        <v>25</v>
      </c>
      <c r="H405" s="4">
        <v>155.30000000000001</v>
      </c>
      <c r="I405" s="16" t="s">
        <v>976</v>
      </c>
      <c r="J405" t="str">
        <f>IF(ISERROR(VLOOKUP($C405,Сумма!$B$3:$C$855,2,FALSE)),0,IF(VLOOKUP($C405,Сумма!$B$3:$N$855,13,FALSE)=I405,VLOOKUP($C405,Сумма!$B$3:$C$855,2,FALSE),0))</f>
        <v>СШОР 18 Олимп</v>
      </c>
    </row>
    <row r="406" spans="1:10" x14ac:dyDescent="0.35">
      <c r="A406" t="str">
        <f t="shared" si="6"/>
        <v>Смородинов МаксимМЭ</v>
      </c>
      <c r="B406" s="4">
        <v>26</v>
      </c>
      <c r="C406" s="4" t="s">
        <v>402</v>
      </c>
      <c r="D406" s="4" t="s">
        <v>46</v>
      </c>
      <c r="E406" s="4">
        <v>1991</v>
      </c>
      <c r="F406" s="5">
        <v>1.667824074074074E-2</v>
      </c>
      <c r="G406" s="4">
        <v>26</v>
      </c>
      <c r="H406" s="4">
        <v>155.1</v>
      </c>
      <c r="I406" s="16" t="s">
        <v>976</v>
      </c>
      <c r="J406" t="str">
        <f>IF(ISERROR(VLOOKUP($C406,Сумма!$B$3:$C$855,2,FALSE)),0,IF(VLOOKUP($C406,Сумма!$B$3:$N$855,13,FALSE)=I406,VLOOKUP($C406,Сумма!$B$3:$C$855,2,FALSE),0))</f>
        <v>СШОР 18 Смородино</v>
      </c>
    </row>
    <row r="407" spans="1:10" x14ac:dyDescent="0.35">
      <c r="A407" t="str">
        <f t="shared" si="6"/>
        <v>Цыба АлексейМЭ</v>
      </c>
      <c r="B407" s="4">
        <v>27</v>
      </c>
      <c r="C407" s="4" t="s">
        <v>403</v>
      </c>
      <c r="D407" s="4" t="s">
        <v>27</v>
      </c>
      <c r="E407" s="4"/>
      <c r="F407" s="5">
        <v>1.6851851851851851E-2</v>
      </c>
      <c r="G407" s="4">
        <v>27</v>
      </c>
      <c r="H407" s="4">
        <v>153.6</v>
      </c>
      <c r="I407" s="16" t="s">
        <v>976</v>
      </c>
      <c r="J407" t="str">
        <f>IF(ISERROR(VLOOKUP($C407,Сумма!$B$3:$C$855,2,FALSE)),0,IF(VLOOKUP($C407,Сумма!$B$3:$N$855,13,FALSE)=I407,VLOOKUP($C407,Сумма!$B$3:$C$855,2,FALSE),0))</f>
        <v>Воронеж</v>
      </c>
    </row>
    <row r="408" spans="1:10" x14ac:dyDescent="0.35">
      <c r="A408" t="str">
        <f t="shared" si="6"/>
        <v>Уразов СергейМЭ</v>
      </c>
      <c r="B408" s="4">
        <v>28</v>
      </c>
      <c r="C408" s="4" t="s">
        <v>404</v>
      </c>
      <c r="D408" s="4" t="s">
        <v>42</v>
      </c>
      <c r="E408" s="4">
        <v>1994</v>
      </c>
      <c r="F408" s="5">
        <v>1.9108796296296294E-2</v>
      </c>
      <c r="G408" s="4">
        <v>28</v>
      </c>
      <c r="H408" s="4">
        <v>134</v>
      </c>
      <c r="I408" s="16" t="s">
        <v>976</v>
      </c>
      <c r="J408" t="str">
        <f>IF(ISERROR(VLOOKUP($C408,Сумма!$B$3:$C$855,2,FALSE)),0,IF(VLOOKUP($C408,Сумма!$B$3:$N$855,13,FALSE)=I408,VLOOKUP($C408,Сумма!$B$3:$C$855,2,FALSE),0))</f>
        <v>СШОР 18 Авдеев</v>
      </c>
    </row>
    <row r="409" spans="1:10" x14ac:dyDescent="0.35">
      <c r="A409" t="str">
        <f t="shared" si="6"/>
        <v>Селиванов СергейМЭ</v>
      </c>
      <c r="B409" s="4">
        <v>29</v>
      </c>
      <c r="C409" s="4" t="s">
        <v>405</v>
      </c>
      <c r="D409" s="4" t="s">
        <v>406</v>
      </c>
      <c r="E409" s="4">
        <v>1988</v>
      </c>
      <c r="F409" s="5">
        <v>2.193287037037037E-2</v>
      </c>
      <c r="G409" s="4">
        <v>29</v>
      </c>
      <c r="H409" s="4">
        <v>109.4</v>
      </c>
      <c r="I409" s="16" t="s">
        <v>976</v>
      </c>
      <c r="J409" t="str">
        <f>IF(ISERROR(VLOOKUP($C409,Сумма!$B$3:$C$855,2,FALSE)),0,IF(VLOOKUP($C409,Сумма!$B$3:$N$855,13,FALSE)=I409,VLOOKUP($C409,Сумма!$B$3:$C$855,2,FALSE),0))</f>
        <v>ШСК Пламя (СОШ №79)</v>
      </c>
    </row>
    <row r="410" spans="1:10" x14ac:dyDescent="0.35">
      <c r="A410" t="str">
        <f t="shared" si="6"/>
        <v>Чужиков ЕвгенийМЭ</v>
      </c>
      <c r="B410" s="4">
        <v>30</v>
      </c>
      <c r="C410" s="4" t="s">
        <v>407</v>
      </c>
      <c r="D410" s="4" t="s">
        <v>149</v>
      </c>
      <c r="E410" s="4">
        <v>1995</v>
      </c>
      <c r="F410" s="4"/>
      <c r="G410" s="4"/>
      <c r="H410" s="4">
        <v>0.01</v>
      </c>
      <c r="I410" s="16" t="s">
        <v>976</v>
      </c>
      <c r="J410" t="str">
        <f>IF(ISERROR(VLOOKUP($C410,Сумма!$B$3:$C$855,2,FALSE)),0,IF(VLOOKUP($C410,Сумма!$B$3:$N$855,13,FALSE)=I410,VLOOKUP($C410,Сумма!$B$3:$C$855,2,FALSE),0))</f>
        <v>СШОР 18 Олимп</v>
      </c>
    </row>
    <row r="411" spans="1:10" x14ac:dyDescent="0.35">
      <c r="A411" t="str">
        <f t="shared" si="6"/>
        <v>Беляев СемёнМЭ</v>
      </c>
      <c r="B411" s="4">
        <v>31</v>
      </c>
      <c r="C411" s="4" t="s">
        <v>408</v>
      </c>
      <c r="D411" s="4" t="s">
        <v>377</v>
      </c>
      <c r="E411" s="4">
        <v>1998</v>
      </c>
      <c r="F411" s="4"/>
      <c r="G411" s="4"/>
      <c r="H411" s="4">
        <v>0.01</v>
      </c>
      <c r="I411" s="16" t="s">
        <v>976</v>
      </c>
      <c r="J411" t="str">
        <f>IF(ISERROR(VLOOKUP($C411,Сумма!$B$3:$C$855,2,FALSE)),0,IF(VLOOKUP($C411,Сумма!$B$3:$N$855,13,FALSE)=I411,VLOOKUP($C411,Сумма!$B$3:$C$855,2,FALSE),0))</f>
        <v>ВУНЦ ВВС ВВА</v>
      </c>
    </row>
    <row r="430" spans="2:2" x14ac:dyDescent="0.35">
      <c r="B430" s="1"/>
    </row>
    <row r="441" spans="2:2" x14ac:dyDescent="0.35">
      <c r="B441" s="1"/>
    </row>
    <row r="450" spans="2:2" x14ac:dyDescent="0.35">
      <c r="B450" s="1"/>
    </row>
  </sheetData>
  <mergeCells count="22">
    <mergeCell ref="B8:H8"/>
    <mergeCell ref="B9:H9"/>
    <mergeCell ref="B10:H11"/>
    <mergeCell ref="B25:H26"/>
    <mergeCell ref="B7:H7"/>
    <mergeCell ref="B2:H2"/>
    <mergeCell ref="B3:H3"/>
    <mergeCell ref="B4:H4"/>
    <mergeCell ref="B5:H5"/>
    <mergeCell ref="B6:H6"/>
    <mergeCell ref="B66:H67"/>
    <mergeCell ref="B314:H315"/>
    <mergeCell ref="B352:H353"/>
    <mergeCell ref="B368:H369"/>
    <mergeCell ref="B378:H379"/>
    <mergeCell ref="B259:H260"/>
    <mergeCell ref="B212:H213"/>
    <mergeCell ref="B100:H101"/>
    <mergeCell ref="B130:H131"/>
    <mergeCell ref="B141:H142"/>
    <mergeCell ref="B159:H160"/>
    <mergeCell ref="B176:H17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576"/>
  <sheetViews>
    <sheetView topLeftCell="B1" workbookViewId="0">
      <selection activeCell="B6" sqref="B6:H6"/>
    </sheetView>
  </sheetViews>
  <sheetFormatPr defaultRowHeight="14.5" x14ac:dyDescent="0.35"/>
  <cols>
    <col min="1" max="1" width="0" hidden="1" customWidth="1"/>
    <col min="2" max="2" width="5.7265625" bestFit="1" customWidth="1"/>
    <col min="3" max="3" width="25.453125" customWidth="1"/>
    <col min="4" max="4" width="23.26953125" customWidth="1"/>
    <col min="5" max="5" width="4.81640625" bestFit="1" customWidth="1"/>
    <col min="6" max="6" width="8.36328125" bestFit="1" customWidth="1"/>
    <col min="7" max="7" width="6.26953125" bestFit="1" customWidth="1"/>
    <col min="8" max="8" width="5.54296875" bestFit="1" customWidth="1"/>
    <col min="9" max="9" width="5.54296875" customWidth="1"/>
    <col min="10" max="10" width="0" hidden="1" customWidth="1"/>
  </cols>
  <sheetData>
    <row r="1" spans="1:10" ht="18" x14ac:dyDescent="0.4">
      <c r="B1" s="2"/>
    </row>
    <row r="2" spans="1:10" ht="15.5" x14ac:dyDescent="0.35">
      <c r="B2" s="37" t="s">
        <v>0</v>
      </c>
      <c r="C2" s="37"/>
      <c r="D2" s="37"/>
      <c r="E2" s="37"/>
      <c r="F2" s="37"/>
      <c r="G2" s="37"/>
      <c r="H2" s="37"/>
      <c r="I2" s="18"/>
    </row>
    <row r="3" spans="1:10" ht="15.5" x14ac:dyDescent="0.35">
      <c r="B3" s="37" t="s">
        <v>1</v>
      </c>
      <c r="C3" s="37"/>
      <c r="D3" s="37"/>
      <c r="E3" s="37"/>
      <c r="F3" s="37"/>
      <c r="G3" s="37"/>
      <c r="H3" s="37"/>
      <c r="I3" s="18"/>
    </row>
    <row r="4" spans="1:10" ht="15.5" x14ac:dyDescent="0.35">
      <c r="B4" s="37" t="s">
        <v>2</v>
      </c>
      <c r="C4" s="37"/>
      <c r="D4" s="37"/>
      <c r="E4" s="37"/>
      <c r="F4" s="37"/>
      <c r="G4" s="37"/>
      <c r="H4" s="37"/>
      <c r="I4" s="18"/>
    </row>
    <row r="5" spans="1:10" ht="15.5" x14ac:dyDescent="0.35">
      <c r="B5" s="37" t="s">
        <v>640</v>
      </c>
      <c r="C5" s="37"/>
      <c r="D5" s="37"/>
      <c r="E5" s="37"/>
      <c r="F5" s="37"/>
      <c r="G5" s="37"/>
      <c r="H5" s="37"/>
      <c r="I5" s="18"/>
    </row>
    <row r="6" spans="1:10" ht="15.5" x14ac:dyDescent="0.35">
      <c r="B6" s="37" t="s">
        <v>641</v>
      </c>
      <c r="C6" s="37"/>
      <c r="D6" s="37"/>
      <c r="E6" s="37"/>
      <c r="F6" s="37"/>
      <c r="G6" s="37"/>
      <c r="H6" s="37"/>
      <c r="I6" s="18"/>
    </row>
    <row r="7" spans="1:10" x14ac:dyDescent="0.35">
      <c r="B7" s="39"/>
      <c r="C7" s="39"/>
      <c r="D7" s="39"/>
      <c r="E7" s="39"/>
      <c r="F7" s="39"/>
      <c r="G7" s="39"/>
      <c r="H7" s="39"/>
      <c r="I7" s="20"/>
    </row>
    <row r="8" spans="1:10" ht="15.5" x14ac:dyDescent="0.35">
      <c r="B8" s="37" t="s">
        <v>5</v>
      </c>
      <c r="C8" s="37"/>
      <c r="D8" s="37"/>
      <c r="E8" s="37"/>
      <c r="F8" s="37"/>
      <c r="G8" s="37"/>
      <c r="H8" s="37"/>
      <c r="I8" s="18"/>
    </row>
    <row r="9" spans="1:10" x14ac:dyDescent="0.35">
      <c r="B9" s="38"/>
      <c r="C9" s="38"/>
      <c r="D9" s="38"/>
      <c r="E9" s="38"/>
      <c r="F9" s="38"/>
      <c r="G9" s="38"/>
      <c r="H9" s="38"/>
      <c r="I9" s="19"/>
    </row>
    <row r="10" spans="1:10" ht="15.5" x14ac:dyDescent="0.35">
      <c r="B10" s="40" t="s">
        <v>642</v>
      </c>
      <c r="C10" s="40"/>
      <c r="D10" s="40"/>
      <c r="E10" s="40"/>
      <c r="F10" s="40"/>
      <c r="G10" s="40"/>
      <c r="H10" s="40"/>
      <c r="I10" s="17"/>
    </row>
    <row r="11" spans="1:10" ht="15.5" x14ac:dyDescent="0.35">
      <c r="B11" s="40"/>
      <c r="C11" s="40"/>
      <c r="D11" s="40"/>
      <c r="E11" s="40"/>
      <c r="F11" s="40"/>
      <c r="G11" s="40"/>
      <c r="H11" s="40"/>
      <c r="I11" s="17"/>
    </row>
    <row r="12" spans="1:10" ht="28" x14ac:dyDescent="0.35">
      <c r="B12" s="3" t="s">
        <v>20</v>
      </c>
      <c r="C12" s="4" t="s">
        <v>31</v>
      </c>
      <c r="D12" s="4" t="s">
        <v>21</v>
      </c>
      <c r="E12" s="4" t="s">
        <v>22</v>
      </c>
      <c r="F12" s="4" t="s">
        <v>23</v>
      </c>
      <c r="G12" s="4" t="s">
        <v>24</v>
      </c>
      <c r="H12" s="4" t="s">
        <v>25</v>
      </c>
      <c r="I12" s="16"/>
    </row>
    <row r="13" spans="1:10" x14ac:dyDescent="0.35">
      <c r="A13" t="str">
        <f>C13&amp;I13</f>
        <v>Собинина ЕлизаветаЖ10</v>
      </c>
      <c r="B13" s="4">
        <v>1</v>
      </c>
      <c r="C13" s="4" t="s">
        <v>32</v>
      </c>
      <c r="D13" s="4" t="s">
        <v>33</v>
      </c>
      <c r="E13" s="4">
        <v>2012</v>
      </c>
      <c r="F13" s="5">
        <v>0.01</v>
      </c>
      <c r="G13" s="4">
        <v>1</v>
      </c>
      <c r="H13" s="4">
        <v>200</v>
      </c>
      <c r="I13" s="16" t="s">
        <v>963</v>
      </c>
      <c r="J13" t="str">
        <f>IF(ISERROR(VLOOKUP($C13,Сумма!$B$3:$C$855,2,FALSE)),0,IF(VLOOKUP($C13,Сумма!$B$3:$N$855,13,FALSE)=I13,VLOOKUP($C13,Сумма!$B$3:$C$855,2,FALSE),0))</f>
        <v>СШОР 18 ОРИОН</v>
      </c>
    </row>
    <row r="14" spans="1:10" x14ac:dyDescent="0.35">
      <c r="A14" t="str">
        <f t="shared" ref="A14:A77" si="0">C14&amp;I14</f>
        <v>Семенова ПолинаЖ10</v>
      </c>
      <c r="B14" s="4">
        <v>2</v>
      </c>
      <c r="C14" s="4" t="s">
        <v>38</v>
      </c>
      <c r="D14" s="4" t="s">
        <v>39</v>
      </c>
      <c r="E14" s="4">
        <v>2012</v>
      </c>
      <c r="F14" s="5">
        <v>1.0625000000000001E-2</v>
      </c>
      <c r="G14" s="4">
        <v>2</v>
      </c>
      <c r="H14" s="4">
        <v>193.8</v>
      </c>
      <c r="I14" s="16" t="s">
        <v>963</v>
      </c>
      <c r="J14" t="str">
        <f>IF(ISERROR(VLOOKUP($C14,Сумма!$B$3:$C$855,2,FALSE)),0,IF(VLOOKUP($C14,Сумма!$B$3:$N$855,13,FALSE)=I14,VLOOKUP($C14,Сумма!$B$3:$C$855,2,FALSE),0))</f>
        <v>СШОР 18 Sirius Пи</v>
      </c>
    </row>
    <row r="15" spans="1:10" x14ac:dyDescent="0.35">
      <c r="A15" t="str">
        <f t="shared" si="0"/>
        <v>Захарова ДарьяЖ10</v>
      </c>
      <c r="B15" s="4">
        <v>3</v>
      </c>
      <c r="C15" s="4" t="s">
        <v>36</v>
      </c>
      <c r="D15" s="4" t="s">
        <v>37</v>
      </c>
      <c r="E15" s="4">
        <v>2012</v>
      </c>
      <c r="F15" s="5">
        <v>1.064814814814815E-2</v>
      </c>
      <c r="G15" s="4">
        <v>3</v>
      </c>
      <c r="H15" s="4">
        <v>193.6</v>
      </c>
      <c r="I15" s="16" t="s">
        <v>963</v>
      </c>
      <c r="J15" t="str">
        <f>IF(ISERROR(VLOOKUP($C15,Сумма!$B$3:$C$855,2,FALSE)),0,IF(VLOOKUP($C15,Сумма!$B$3:$N$855,13,FALSE)=I15,VLOOKUP($C15,Сумма!$B$3:$C$855,2,FALSE),0))</f>
        <v>СШОР 18 Макейчик</v>
      </c>
    </row>
    <row r="16" spans="1:10" x14ac:dyDescent="0.35">
      <c r="A16" t="str">
        <f t="shared" si="0"/>
        <v>Арапова НеллиЖ10</v>
      </c>
      <c r="B16" s="4">
        <v>4</v>
      </c>
      <c r="C16" s="4" t="s">
        <v>34</v>
      </c>
      <c r="D16" s="4" t="s">
        <v>35</v>
      </c>
      <c r="E16" s="4">
        <v>2012</v>
      </c>
      <c r="F16" s="5">
        <v>1.1446759259259261E-2</v>
      </c>
      <c r="G16" s="4">
        <v>4</v>
      </c>
      <c r="H16" s="4">
        <v>185.6</v>
      </c>
      <c r="I16" s="16" t="s">
        <v>963</v>
      </c>
      <c r="J16" t="str">
        <f>IF(ISERROR(VLOOKUP($C16,Сумма!$B$3:$C$855,2,FALSE)),0,IF(VLOOKUP($C16,Сумма!$B$3:$N$855,13,FALSE)=I16,VLOOKUP($C16,Сумма!$B$3:$C$855,2,FALSE),0))</f>
        <v>СШОР 18 АТЛЕТ</v>
      </c>
    </row>
    <row r="17" spans="1:10" x14ac:dyDescent="0.35">
      <c r="A17" t="str">
        <f t="shared" si="0"/>
        <v>Гайдукова ЕлизаветаЖ10</v>
      </c>
      <c r="B17" s="4">
        <v>5</v>
      </c>
      <c r="C17" s="4" t="s">
        <v>45</v>
      </c>
      <c r="D17" s="4" t="s">
        <v>46</v>
      </c>
      <c r="E17" s="4">
        <v>2012</v>
      </c>
      <c r="F17" s="5">
        <v>1.4224537037037037E-2</v>
      </c>
      <c r="G17" s="4">
        <v>5</v>
      </c>
      <c r="H17" s="4">
        <v>157.80000000000001</v>
      </c>
      <c r="I17" s="16" t="s">
        <v>963</v>
      </c>
      <c r="J17" t="str">
        <f>IF(ISERROR(VLOOKUP($C17,Сумма!$B$3:$C$855,2,FALSE)),0,IF(VLOOKUP($C17,Сумма!$B$3:$N$855,13,FALSE)=I17,VLOOKUP($C17,Сумма!$B$3:$C$855,2,FALSE),0))</f>
        <v>СШОР 18 Смородино</v>
      </c>
    </row>
    <row r="18" spans="1:10" x14ac:dyDescent="0.35">
      <c r="A18" t="str">
        <f t="shared" si="0"/>
        <v>Терновых ВарвараЖ10</v>
      </c>
      <c r="B18" s="4">
        <v>6</v>
      </c>
      <c r="C18" s="4" t="s">
        <v>643</v>
      </c>
      <c r="D18" s="4" t="s">
        <v>98</v>
      </c>
      <c r="E18" s="4">
        <v>2012</v>
      </c>
      <c r="F18" s="5">
        <v>1.5173611111111112E-2</v>
      </c>
      <c r="G18" s="4">
        <v>6</v>
      </c>
      <c r="H18" s="4">
        <v>148.30000000000001</v>
      </c>
      <c r="I18" s="16" t="s">
        <v>963</v>
      </c>
      <c r="J18" t="str">
        <f>IF(ISERROR(VLOOKUP($C18,Сумма!$B$3:$C$855,2,FALSE)),0,IF(VLOOKUP($C18,Сумма!$B$3:$N$855,13,FALSE)=I18,VLOOKUP($C18,Сумма!$B$3:$C$855,2,FALSE),0))</f>
        <v>СШОР 18 Торнадо</v>
      </c>
    </row>
    <row r="19" spans="1:10" x14ac:dyDescent="0.35">
      <c r="A19" t="str">
        <f t="shared" si="0"/>
        <v>Власова ОльгаЖ10</v>
      </c>
      <c r="B19" s="4">
        <v>7</v>
      </c>
      <c r="C19" s="4" t="s">
        <v>644</v>
      </c>
      <c r="D19" s="4" t="s">
        <v>211</v>
      </c>
      <c r="E19" s="4">
        <v>2013</v>
      </c>
      <c r="F19" s="5">
        <v>1.5185185185185185E-2</v>
      </c>
      <c r="G19" s="4">
        <v>7</v>
      </c>
      <c r="H19" s="4">
        <v>148.19999999999999</v>
      </c>
      <c r="I19" s="16" t="s">
        <v>963</v>
      </c>
      <c r="J19" t="str">
        <f>IF(ISERROR(VLOOKUP($C19,Сумма!$B$3:$C$855,2,FALSE)),0,IF(VLOOKUP($C19,Сумма!$B$3:$N$855,13,FALSE)=I19,VLOOKUP($C19,Сумма!$B$3:$C$855,2,FALSE),0))</f>
        <v>СШОР 18 Тураев</v>
      </c>
    </row>
    <row r="20" spans="1:10" x14ac:dyDescent="0.35">
      <c r="A20" t="str">
        <f t="shared" si="0"/>
        <v>Малышева МарияЖ10</v>
      </c>
      <c r="B20" s="4">
        <v>8</v>
      </c>
      <c r="C20" s="4" t="s">
        <v>645</v>
      </c>
      <c r="D20" s="4" t="s">
        <v>48</v>
      </c>
      <c r="E20" s="4">
        <v>2012</v>
      </c>
      <c r="F20" s="5">
        <v>1.621527777777778E-2</v>
      </c>
      <c r="G20" s="4">
        <v>8</v>
      </c>
      <c r="H20" s="4">
        <v>137.9</v>
      </c>
      <c r="I20" s="16" t="s">
        <v>963</v>
      </c>
      <c r="J20" t="str">
        <f>IF(ISERROR(VLOOKUP($C20,Сумма!$B$3:$C$855,2,FALSE)),0,IF(VLOOKUP($C20,Сумма!$B$3:$N$855,13,FALSE)=I20,VLOOKUP($C20,Сумма!$B$3:$C$855,2,FALSE),0))</f>
        <v>СШОР 18 Юго-Запад</v>
      </c>
    </row>
    <row r="21" spans="1:10" x14ac:dyDescent="0.35">
      <c r="A21" t="str">
        <f t="shared" si="0"/>
        <v>Асонова СофияЖ10</v>
      </c>
      <c r="B21" s="4">
        <v>9</v>
      </c>
      <c r="C21" s="4" t="s">
        <v>646</v>
      </c>
      <c r="D21" s="4" t="s">
        <v>33</v>
      </c>
      <c r="E21" s="4">
        <v>2012</v>
      </c>
      <c r="F21" s="5">
        <v>1.9282407407407408E-2</v>
      </c>
      <c r="G21" s="4">
        <v>9</v>
      </c>
      <c r="H21" s="4">
        <v>107.2</v>
      </c>
      <c r="I21" s="16" t="s">
        <v>963</v>
      </c>
      <c r="J21" t="str">
        <f>IF(ISERROR(VLOOKUP($C21,Сумма!$B$3:$C$855,2,FALSE)),0,IF(VLOOKUP($C21,Сумма!$B$3:$N$855,13,FALSE)=I21,VLOOKUP($C21,Сумма!$B$3:$C$855,2,FALSE),0))</f>
        <v>СШОР 18 ОРИОН</v>
      </c>
    </row>
    <row r="22" spans="1:10" x14ac:dyDescent="0.35">
      <c r="A22" t="str">
        <f t="shared" si="0"/>
        <v>Королькова ЕвгенияЖ10</v>
      </c>
      <c r="B22" s="4">
        <v>10</v>
      </c>
      <c r="C22" s="4" t="s">
        <v>647</v>
      </c>
      <c r="D22" s="4" t="s">
        <v>98</v>
      </c>
      <c r="E22" s="4">
        <v>2012</v>
      </c>
      <c r="F22" s="5">
        <v>1.9942129629629629E-2</v>
      </c>
      <c r="G22" s="4">
        <v>10</v>
      </c>
      <c r="H22" s="4">
        <v>100.6</v>
      </c>
      <c r="I22" s="16" t="s">
        <v>963</v>
      </c>
      <c r="J22" t="str">
        <f>IF(ISERROR(VLOOKUP($C22,Сумма!$B$3:$C$855,2,FALSE)),0,IF(VLOOKUP($C22,Сумма!$B$3:$N$855,13,FALSE)=I22,VLOOKUP($C22,Сумма!$B$3:$C$855,2,FALSE),0))</f>
        <v>СШОР 18 Торнадо</v>
      </c>
    </row>
    <row r="23" spans="1:10" x14ac:dyDescent="0.35">
      <c r="A23" t="str">
        <f t="shared" si="0"/>
        <v>Заенцева ЕвгенияЖ10</v>
      </c>
      <c r="B23" s="4">
        <v>11</v>
      </c>
      <c r="C23" s="4" t="s">
        <v>43</v>
      </c>
      <c r="D23" s="4" t="s">
        <v>44</v>
      </c>
      <c r="E23" s="4">
        <v>2014</v>
      </c>
      <c r="F23" s="5">
        <v>2.2175925925925929E-2</v>
      </c>
      <c r="G23" s="4">
        <v>11</v>
      </c>
      <c r="H23" s="4">
        <v>78.3</v>
      </c>
      <c r="I23" s="16" t="s">
        <v>963</v>
      </c>
      <c r="J23" t="str">
        <f>IF(ISERROR(VLOOKUP($C23,Сумма!$B$3:$C$855,2,FALSE)),0,IF(VLOOKUP($C23,Сумма!$B$3:$N$855,13,FALSE)=I23,VLOOKUP($C23,Сумма!$B$3:$C$855,2,FALSE),0))</f>
        <v>СШОР 18 Берёзовая р</v>
      </c>
    </row>
    <row r="24" spans="1:10" x14ac:dyDescent="0.35">
      <c r="A24" t="str">
        <f t="shared" si="0"/>
        <v>Черевкова ЕлизаветаЖ10</v>
      </c>
      <c r="B24" s="4">
        <v>12</v>
      </c>
      <c r="C24" s="4" t="s">
        <v>648</v>
      </c>
      <c r="D24" s="4" t="s">
        <v>35</v>
      </c>
      <c r="E24" s="4">
        <v>2012</v>
      </c>
      <c r="F24" s="5">
        <v>2.4120370370370372E-2</v>
      </c>
      <c r="G24" s="4">
        <v>12</v>
      </c>
      <c r="H24" s="4">
        <v>58.8</v>
      </c>
      <c r="I24" s="16" t="s">
        <v>963</v>
      </c>
      <c r="J24" t="str">
        <f>IF(ISERROR(VLOOKUP($C24,Сумма!$B$3:$C$855,2,FALSE)),0,IF(VLOOKUP($C24,Сумма!$B$3:$N$855,13,FALSE)=I24,VLOOKUP($C24,Сумма!$B$3:$C$855,2,FALSE),0))</f>
        <v>СШОР 18 АТЛЕТ</v>
      </c>
    </row>
    <row r="25" spans="1:10" x14ac:dyDescent="0.35">
      <c r="A25" t="str">
        <f t="shared" si="0"/>
        <v>Мальцева ЕлизаветаЖ10</v>
      </c>
      <c r="B25" s="4">
        <v>13</v>
      </c>
      <c r="C25" s="4" t="s">
        <v>41</v>
      </c>
      <c r="D25" s="4" t="s">
        <v>42</v>
      </c>
      <c r="E25" s="4">
        <v>2012</v>
      </c>
      <c r="F25" s="5">
        <v>2.4687499999999998E-2</v>
      </c>
      <c r="G25" s="4">
        <v>13</v>
      </c>
      <c r="H25" s="4">
        <v>53.2</v>
      </c>
      <c r="I25" s="16" t="s">
        <v>963</v>
      </c>
      <c r="J25" t="str">
        <f>IF(ISERROR(VLOOKUP($C25,Сумма!$B$3:$C$855,2,FALSE)),0,IF(VLOOKUP($C25,Сумма!$B$3:$N$855,13,FALSE)=I25,VLOOKUP($C25,Сумма!$B$3:$C$855,2,FALSE),0))</f>
        <v>СШОР 18 Авдеев</v>
      </c>
    </row>
    <row r="26" spans="1:10" x14ac:dyDescent="0.35">
      <c r="A26" t="str">
        <f t="shared" si="0"/>
        <v>Прядильщикова АленаЖ10</v>
      </c>
      <c r="B26" s="4">
        <v>14</v>
      </c>
      <c r="C26" s="4" t="s">
        <v>47</v>
      </c>
      <c r="D26" s="4" t="s">
        <v>48</v>
      </c>
      <c r="E26" s="4">
        <v>2013</v>
      </c>
      <c r="F26" s="5">
        <v>2.4687499999999998E-2</v>
      </c>
      <c r="G26" s="4">
        <f xml:space="preserve"> 13</f>
        <v>13</v>
      </c>
      <c r="H26" s="4">
        <v>53.2</v>
      </c>
      <c r="I26" s="16" t="s">
        <v>963</v>
      </c>
      <c r="J26" t="str">
        <f>IF(ISERROR(VLOOKUP($C26,Сумма!$B$3:$C$855,2,FALSE)),0,IF(VLOOKUP($C26,Сумма!$B$3:$N$855,13,FALSE)=I26,VLOOKUP($C26,Сумма!$B$3:$C$855,2,FALSE),0))</f>
        <v>СШОР 18 Юго-Запад</v>
      </c>
    </row>
    <row r="27" spans="1:10" x14ac:dyDescent="0.35">
      <c r="A27" t="str">
        <f t="shared" si="0"/>
        <v>Плотникова ПолинаЖ10</v>
      </c>
      <c r="B27" s="4">
        <v>15</v>
      </c>
      <c r="C27" s="4" t="s">
        <v>649</v>
      </c>
      <c r="D27" s="4" t="s">
        <v>48</v>
      </c>
      <c r="E27" s="4">
        <v>2012</v>
      </c>
      <c r="F27" s="5">
        <v>2.6099537037037036E-2</v>
      </c>
      <c r="G27" s="4">
        <v>15</v>
      </c>
      <c r="H27" s="4">
        <v>39.1</v>
      </c>
      <c r="I27" s="16" t="s">
        <v>963</v>
      </c>
      <c r="J27" t="str">
        <f>IF(ISERROR(VLOOKUP($C27,Сумма!$B$3:$C$855,2,FALSE)),0,IF(VLOOKUP($C27,Сумма!$B$3:$N$855,13,FALSE)=I27,VLOOKUP($C27,Сумма!$B$3:$C$855,2,FALSE),0))</f>
        <v>СШОР 18 Юго-Запад</v>
      </c>
    </row>
    <row r="28" spans="1:10" x14ac:dyDescent="0.35">
      <c r="A28" t="str">
        <f t="shared" si="0"/>
        <v>Петрова ЕкатеринаЖ10</v>
      </c>
      <c r="B28" s="4">
        <v>16</v>
      </c>
      <c r="C28" s="4" t="s">
        <v>650</v>
      </c>
      <c r="D28" s="4" t="s">
        <v>48</v>
      </c>
      <c r="E28" s="4">
        <v>2012</v>
      </c>
      <c r="F28" s="4"/>
      <c r="G28" s="4"/>
      <c r="H28" s="4">
        <v>0.01</v>
      </c>
      <c r="I28" s="16" t="s">
        <v>963</v>
      </c>
      <c r="J28" t="str">
        <f>IF(ISERROR(VLOOKUP($C28,Сумма!$B$3:$C$855,2,FALSE)),0,IF(VLOOKUP($C28,Сумма!$B$3:$N$855,13,FALSE)=I28,VLOOKUP($C28,Сумма!$B$3:$C$855,2,FALSE),0))</f>
        <v>СШОР 18 Юго-Запад</v>
      </c>
    </row>
    <row r="29" spans="1:10" x14ac:dyDescent="0.35">
      <c r="A29" t="str">
        <f t="shared" si="0"/>
        <v>Логвиненко ДианаЖ10</v>
      </c>
      <c r="B29" s="4">
        <v>17</v>
      </c>
      <c r="C29" s="4" t="s">
        <v>49</v>
      </c>
      <c r="D29" s="4" t="s">
        <v>33</v>
      </c>
      <c r="E29" s="4">
        <v>2012</v>
      </c>
      <c r="F29" s="4"/>
      <c r="G29" s="4"/>
      <c r="H29" s="4">
        <v>0.01</v>
      </c>
      <c r="I29" s="16" t="s">
        <v>963</v>
      </c>
      <c r="J29" t="str">
        <f>IF(ISERROR(VLOOKUP($C29,Сумма!$B$3:$C$855,2,FALSE)),0,IF(VLOOKUP($C29,Сумма!$B$3:$N$855,13,FALSE)=I29,VLOOKUP($C29,Сумма!$B$3:$C$855,2,FALSE),0))</f>
        <v>СШОР 18 ОРИОН</v>
      </c>
    </row>
    <row r="30" spans="1:10" ht="15.5" x14ac:dyDescent="0.35">
      <c r="A30" t="str">
        <f t="shared" si="0"/>
        <v/>
      </c>
      <c r="B30" s="40" t="s">
        <v>651</v>
      </c>
      <c r="C30" s="40"/>
      <c r="D30" s="40"/>
      <c r="E30" s="40"/>
      <c r="F30" s="40"/>
      <c r="G30" s="40"/>
      <c r="H30" s="40"/>
      <c r="I30" s="17"/>
      <c r="J30">
        <f>IF(ISERROR(VLOOKUP($C30,Сумма!$B$3:$C$855,2,FALSE)),0,IF(VLOOKUP($C30,Сумма!$B$3:$N$855,13,FALSE)=I30,VLOOKUP($C30,Сумма!$B$3:$C$855,2,FALSE),0))</f>
        <v>0</v>
      </c>
    </row>
    <row r="31" spans="1:10" ht="15.5" x14ac:dyDescent="0.35">
      <c r="A31" t="str">
        <f t="shared" si="0"/>
        <v/>
      </c>
      <c r="B31" s="40"/>
      <c r="C31" s="40"/>
      <c r="D31" s="40"/>
      <c r="E31" s="40"/>
      <c r="F31" s="40"/>
      <c r="G31" s="40"/>
      <c r="H31" s="40"/>
      <c r="I31" s="17"/>
      <c r="J31">
        <f>IF(ISERROR(VLOOKUP($C31,Сумма!$B$3:$C$855,2,FALSE)),0,IF(VLOOKUP($C31,Сумма!$B$3:$N$855,13,FALSE)=I31,VLOOKUP($C31,Сумма!$B$3:$C$855,2,FALSE),0))</f>
        <v>0</v>
      </c>
    </row>
    <row r="32" spans="1:10" ht="28" x14ac:dyDescent="0.35">
      <c r="A32" t="str">
        <f t="shared" si="0"/>
        <v>Фамилия, имя</v>
      </c>
      <c r="B32" s="3" t="s">
        <v>20</v>
      </c>
      <c r="C32" s="4" t="s">
        <v>31</v>
      </c>
      <c r="D32" s="4" t="s">
        <v>21</v>
      </c>
      <c r="E32" s="4" t="s">
        <v>22</v>
      </c>
      <c r="F32" s="4" t="s">
        <v>23</v>
      </c>
      <c r="G32" s="4" t="s">
        <v>24</v>
      </c>
      <c r="H32" s="4" t="s">
        <v>25</v>
      </c>
      <c r="I32" s="16"/>
      <c r="J32">
        <f>IF(ISERROR(VLOOKUP($C32,Сумма!$B$3:$C$855,2,FALSE)),0,IF(VLOOKUP($C32,Сумма!$B$3:$N$855,13,FALSE)=I32,VLOOKUP($C32,Сумма!$B$3:$C$855,2,FALSE),0))</f>
        <v>0</v>
      </c>
    </row>
    <row r="33" spans="1:10" x14ac:dyDescent="0.35">
      <c r="A33" t="str">
        <f t="shared" si="0"/>
        <v>Уразова ЯрославаЖ12</v>
      </c>
      <c r="B33" s="4">
        <v>1</v>
      </c>
      <c r="C33" s="4" t="s">
        <v>53</v>
      </c>
      <c r="D33" s="4" t="s">
        <v>42</v>
      </c>
      <c r="E33" s="4">
        <v>2010</v>
      </c>
      <c r="F33" s="5">
        <v>7.8009259259259256E-3</v>
      </c>
      <c r="G33" s="4">
        <v>1</v>
      </c>
      <c r="H33" s="4">
        <v>200</v>
      </c>
      <c r="I33" s="16" t="s">
        <v>964</v>
      </c>
      <c r="J33" t="str">
        <f>IF(ISERROR(VLOOKUP($C33,Сумма!$B$3:$C$855,2,FALSE)),0,IF(VLOOKUP($C33,Сумма!$B$3:$N$855,13,FALSE)=I33,VLOOKUP($C33,Сумма!$B$3:$C$855,2,FALSE),0))</f>
        <v>СШОР 18 Авдеев</v>
      </c>
    </row>
    <row r="34" spans="1:10" x14ac:dyDescent="0.35">
      <c r="A34" t="str">
        <f t="shared" si="0"/>
        <v>Черкасова ДарьяЖ12</v>
      </c>
      <c r="B34" s="4">
        <v>2</v>
      </c>
      <c r="C34" s="4" t="s">
        <v>54</v>
      </c>
      <c r="D34" s="4" t="s">
        <v>33</v>
      </c>
      <c r="E34" s="4">
        <v>2011</v>
      </c>
      <c r="F34" s="5">
        <v>8.4722222222222213E-3</v>
      </c>
      <c r="G34" s="4">
        <v>2</v>
      </c>
      <c r="H34" s="4">
        <v>191.4</v>
      </c>
      <c r="I34" s="16" t="s">
        <v>964</v>
      </c>
      <c r="J34" t="str">
        <f>IF(ISERROR(VLOOKUP($C34,Сумма!$B$3:$C$855,2,FALSE)),0,IF(VLOOKUP($C34,Сумма!$B$3:$N$855,13,FALSE)=I34,VLOOKUP($C34,Сумма!$B$3:$C$855,2,FALSE),0))</f>
        <v>СШОР 18 ОРИОН</v>
      </c>
    </row>
    <row r="35" spans="1:10" x14ac:dyDescent="0.35">
      <c r="A35" t="str">
        <f t="shared" si="0"/>
        <v>Сигаева АлександраЖ12</v>
      </c>
      <c r="B35" s="4">
        <v>3</v>
      </c>
      <c r="C35" s="4" t="s">
        <v>55</v>
      </c>
      <c r="D35" s="4" t="s">
        <v>48</v>
      </c>
      <c r="E35" s="4">
        <v>2011</v>
      </c>
      <c r="F35" s="5">
        <v>8.4837962962962966E-3</v>
      </c>
      <c r="G35" s="4">
        <v>3</v>
      </c>
      <c r="H35" s="4">
        <v>191.3</v>
      </c>
      <c r="I35" s="16" t="s">
        <v>964</v>
      </c>
      <c r="J35" t="str">
        <f>IF(ISERROR(VLOOKUP($C35,Сумма!$B$3:$C$855,2,FALSE)),0,IF(VLOOKUP($C35,Сумма!$B$3:$N$855,13,FALSE)=I35,VLOOKUP($C35,Сумма!$B$3:$C$855,2,FALSE),0))</f>
        <v>СШОР 18 Юго-Запад</v>
      </c>
    </row>
    <row r="36" spans="1:10" x14ac:dyDescent="0.35">
      <c r="A36" t="str">
        <f t="shared" si="0"/>
        <v>Грабиненко ЕленаЖ12</v>
      </c>
      <c r="B36" s="4">
        <v>4</v>
      </c>
      <c r="C36" s="4" t="s">
        <v>52</v>
      </c>
      <c r="D36" s="4" t="s">
        <v>39</v>
      </c>
      <c r="E36" s="4">
        <v>2010</v>
      </c>
      <c r="F36" s="5">
        <v>8.9699074074074073E-3</v>
      </c>
      <c r="G36" s="4">
        <v>4</v>
      </c>
      <c r="H36" s="4">
        <v>185.1</v>
      </c>
      <c r="I36" s="16" t="s">
        <v>964</v>
      </c>
      <c r="J36" t="str">
        <f>IF(ISERROR(VLOOKUP($C36,Сумма!$B$3:$C$855,2,FALSE)),0,IF(VLOOKUP($C36,Сумма!$B$3:$N$855,13,FALSE)=I36,VLOOKUP($C36,Сумма!$B$3:$C$855,2,FALSE),0))</f>
        <v>СШОР 18 Sirius Пи</v>
      </c>
    </row>
    <row r="37" spans="1:10" x14ac:dyDescent="0.35">
      <c r="A37" t="str">
        <f t="shared" si="0"/>
        <v>Часовских КаринаЖ12</v>
      </c>
      <c r="B37" s="4">
        <v>5</v>
      </c>
      <c r="C37" s="4" t="s">
        <v>64</v>
      </c>
      <c r="D37" s="4" t="s">
        <v>42</v>
      </c>
      <c r="E37" s="4">
        <v>2010</v>
      </c>
      <c r="F37" s="5">
        <v>9.5023148148148159E-3</v>
      </c>
      <c r="G37" s="4">
        <v>5</v>
      </c>
      <c r="H37" s="4">
        <v>178.2</v>
      </c>
      <c r="I37" s="16" t="s">
        <v>964</v>
      </c>
      <c r="J37" t="str">
        <f>IF(ISERROR(VLOOKUP($C37,Сумма!$B$3:$C$855,2,FALSE)),0,IF(VLOOKUP($C37,Сумма!$B$3:$N$855,13,FALSE)=I37,VLOOKUP($C37,Сумма!$B$3:$C$855,2,FALSE),0))</f>
        <v>СШОР 18 Авдеев</v>
      </c>
    </row>
    <row r="38" spans="1:10" x14ac:dyDescent="0.35">
      <c r="A38" t="str">
        <f t="shared" si="0"/>
        <v>Ушакова МарияЖ12</v>
      </c>
      <c r="B38" s="4">
        <v>6</v>
      </c>
      <c r="C38" s="4" t="s">
        <v>62</v>
      </c>
      <c r="D38" s="4" t="s">
        <v>58</v>
      </c>
      <c r="E38" s="4">
        <v>2010</v>
      </c>
      <c r="F38" s="5">
        <v>9.6412037037037039E-3</v>
      </c>
      <c r="G38" s="4">
        <v>6</v>
      </c>
      <c r="H38" s="4">
        <v>176.5</v>
      </c>
      <c r="I38" s="16" t="s">
        <v>964</v>
      </c>
      <c r="J38" t="str">
        <f>IF(ISERROR(VLOOKUP($C38,Сумма!$B$3:$C$855,2,FALSE)),0,IF(VLOOKUP($C38,Сумма!$B$3:$N$855,13,FALSE)=I38,VLOOKUP($C38,Сумма!$B$3:$C$855,2,FALSE),0))</f>
        <v>СШОР 18 Дон спорт</v>
      </c>
    </row>
    <row r="39" spans="1:10" x14ac:dyDescent="0.35">
      <c r="A39" t="str">
        <f t="shared" si="0"/>
        <v>Коровина КсенияЖ12</v>
      </c>
      <c r="B39" s="4">
        <v>7</v>
      </c>
      <c r="C39" s="4" t="s">
        <v>69</v>
      </c>
      <c r="D39" s="4" t="s">
        <v>37</v>
      </c>
      <c r="E39" s="4">
        <v>2011</v>
      </c>
      <c r="F39" s="5">
        <v>1.0289351851851852E-2</v>
      </c>
      <c r="G39" s="4">
        <v>7</v>
      </c>
      <c r="H39" s="4">
        <v>168.2</v>
      </c>
      <c r="I39" s="16" t="s">
        <v>964</v>
      </c>
      <c r="J39" t="str">
        <f>IF(ISERROR(VLOOKUP($C39,Сумма!$B$3:$C$855,2,FALSE)),0,IF(VLOOKUP($C39,Сумма!$B$3:$N$855,13,FALSE)=I39,VLOOKUP($C39,Сумма!$B$3:$C$855,2,FALSE),0))</f>
        <v>СШОР 18 Макейчик</v>
      </c>
    </row>
    <row r="40" spans="1:10" x14ac:dyDescent="0.35">
      <c r="A40" t="str">
        <f t="shared" si="0"/>
        <v>Ракович МарианнаЖ12</v>
      </c>
      <c r="B40" s="4">
        <v>8</v>
      </c>
      <c r="C40" s="4" t="s">
        <v>57</v>
      </c>
      <c r="D40" s="4" t="s">
        <v>58</v>
      </c>
      <c r="E40" s="4">
        <v>2011</v>
      </c>
      <c r="F40" s="5">
        <v>1.0729166666666666E-2</v>
      </c>
      <c r="G40" s="4">
        <v>8</v>
      </c>
      <c r="H40" s="4">
        <v>162.5</v>
      </c>
      <c r="I40" s="16" t="s">
        <v>964</v>
      </c>
      <c r="J40" t="str">
        <f>IF(ISERROR(VLOOKUP($C40,Сумма!$B$3:$C$855,2,FALSE)),0,IF(VLOOKUP($C40,Сумма!$B$3:$N$855,13,FALSE)=I40,VLOOKUP($C40,Сумма!$B$3:$C$855,2,FALSE),0))</f>
        <v>СШОР 18 Дон спорт</v>
      </c>
    </row>
    <row r="41" spans="1:10" x14ac:dyDescent="0.35">
      <c r="A41" t="str">
        <f t="shared" si="0"/>
        <v>Харченко ПолинаЖ12</v>
      </c>
      <c r="B41" s="4">
        <v>9</v>
      </c>
      <c r="C41" s="4" t="s">
        <v>80</v>
      </c>
      <c r="D41" s="4" t="s">
        <v>58</v>
      </c>
      <c r="E41" s="4">
        <v>2011</v>
      </c>
      <c r="F41" s="5">
        <v>1.1550925925925925E-2</v>
      </c>
      <c r="G41" s="4">
        <v>9</v>
      </c>
      <c r="H41" s="4">
        <v>152</v>
      </c>
      <c r="I41" s="16" t="s">
        <v>964</v>
      </c>
      <c r="J41" t="str">
        <f>IF(ISERROR(VLOOKUP($C41,Сумма!$B$3:$C$855,2,FALSE)),0,IF(VLOOKUP($C41,Сумма!$B$3:$N$855,13,FALSE)=I41,VLOOKUP($C41,Сумма!$B$3:$C$855,2,FALSE),0))</f>
        <v>СШОР 18 Дон спорт</v>
      </c>
    </row>
    <row r="42" spans="1:10" x14ac:dyDescent="0.35">
      <c r="A42" t="str">
        <f t="shared" si="0"/>
        <v>Кальницкая АлександраЖ12</v>
      </c>
      <c r="B42" s="4">
        <v>10</v>
      </c>
      <c r="C42" s="4" t="s">
        <v>56</v>
      </c>
      <c r="D42" s="4" t="s">
        <v>33</v>
      </c>
      <c r="E42" s="4">
        <v>2011</v>
      </c>
      <c r="F42" s="5">
        <v>1.1875000000000002E-2</v>
      </c>
      <c r="G42" s="4">
        <v>10</v>
      </c>
      <c r="H42" s="4">
        <v>147.80000000000001</v>
      </c>
      <c r="I42" s="16" t="s">
        <v>964</v>
      </c>
      <c r="J42" t="str">
        <f>IF(ISERROR(VLOOKUP($C42,Сумма!$B$3:$C$855,2,FALSE)),0,IF(VLOOKUP($C42,Сумма!$B$3:$N$855,13,FALSE)=I42,VLOOKUP($C42,Сумма!$B$3:$C$855,2,FALSE),0))</f>
        <v>СШОР 18 ОРИОН</v>
      </c>
    </row>
    <row r="43" spans="1:10" x14ac:dyDescent="0.35">
      <c r="A43" t="str">
        <f t="shared" si="0"/>
        <v>Макеева МаргаритаЖ12</v>
      </c>
      <c r="B43" s="4">
        <v>11</v>
      </c>
      <c r="C43" s="4" t="s">
        <v>652</v>
      </c>
      <c r="D43" s="4" t="s">
        <v>37</v>
      </c>
      <c r="E43" s="4">
        <v>2011</v>
      </c>
      <c r="F43" s="5">
        <v>1.2326388888888888E-2</v>
      </c>
      <c r="G43" s="4">
        <v>11</v>
      </c>
      <c r="H43" s="4">
        <v>142</v>
      </c>
      <c r="I43" s="16" t="s">
        <v>964</v>
      </c>
      <c r="J43" t="str">
        <f>IF(ISERROR(VLOOKUP($C43,Сумма!$B$3:$C$855,2,FALSE)),0,IF(VLOOKUP($C43,Сумма!$B$3:$N$855,13,FALSE)=I43,VLOOKUP($C43,Сумма!$B$3:$C$855,2,FALSE),0))</f>
        <v>СШОР 18 Макейчик</v>
      </c>
    </row>
    <row r="44" spans="1:10" x14ac:dyDescent="0.35">
      <c r="A44" t="str">
        <f t="shared" si="0"/>
        <v>Логвиненко АринаЖ12</v>
      </c>
      <c r="B44" s="4">
        <v>12</v>
      </c>
      <c r="C44" s="4" t="s">
        <v>77</v>
      </c>
      <c r="D44" s="4" t="s">
        <v>33</v>
      </c>
      <c r="E44" s="4">
        <v>2011</v>
      </c>
      <c r="F44" s="5">
        <v>1.238425925925926E-2</v>
      </c>
      <c r="G44" s="4">
        <v>12</v>
      </c>
      <c r="H44" s="4">
        <v>141.30000000000001</v>
      </c>
      <c r="I44" s="16" t="s">
        <v>964</v>
      </c>
      <c r="J44" t="str">
        <f>IF(ISERROR(VLOOKUP($C44,Сумма!$B$3:$C$855,2,FALSE)),0,IF(VLOOKUP($C44,Сумма!$B$3:$N$855,13,FALSE)=I44,VLOOKUP($C44,Сумма!$B$3:$C$855,2,FALSE),0))</f>
        <v>СШОР 18 ОРИОН</v>
      </c>
    </row>
    <row r="45" spans="1:10" x14ac:dyDescent="0.35">
      <c r="A45" t="str">
        <f t="shared" si="0"/>
        <v>Заенцева НатальяЖ12</v>
      </c>
      <c r="B45" s="4">
        <v>13</v>
      </c>
      <c r="C45" s="4" t="s">
        <v>73</v>
      </c>
      <c r="D45" s="4" t="s">
        <v>44</v>
      </c>
      <c r="E45" s="4">
        <v>2011</v>
      </c>
      <c r="F45" s="5">
        <v>1.2719907407407407E-2</v>
      </c>
      <c r="G45" s="4">
        <v>13</v>
      </c>
      <c r="H45" s="4">
        <v>137</v>
      </c>
      <c r="I45" s="16" t="s">
        <v>964</v>
      </c>
      <c r="J45" t="str">
        <f>IF(ISERROR(VLOOKUP($C45,Сумма!$B$3:$C$855,2,FALSE)),0,IF(VLOOKUP($C45,Сумма!$B$3:$N$855,13,FALSE)=I45,VLOOKUP($C45,Сумма!$B$3:$C$855,2,FALSE),0))</f>
        <v>СШОР 18 Берёзовая р</v>
      </c>
    </row>
    <row r="46" spans="1:10" x14ac:dyDescent="0.35">
      <c r="A46" t="str">
        <f t="shared" si="0"/>
        <v>Рябова АнастасияЖ12</v>
      </c>
      <c r="B46" s="4">
        <v>14</v>
      </c>
      <c r="C46" s="4" t="s">
        <v>653</v>
      </c>
      <c r="D46" s="4" t="s">
        <v>46</v>
      </c>
      <c r="E46" s="4">
        <v>2010</v>
      </c>
      <c r="F46" s="5">
        <v>1.3101851851851852E-2</v>
      </c>
      <c r="G46" s="4">
        <v>14</v>
      </c>
      <c r="H46" s="4">
        <v>132.1</v>
      </c>
      <c r="I46" s="16" t="s">
        <v>964</v>
      </c>
      <c r="J46" t="str">
        <f>IF(ISERROR(VLOOKUP($C46,Сумма!$B$3:$C$855,2,FALSE)),0,IF(VLOOKUP($C46,Сумма!$B$3:$N$855,13,FALSE)=I46,VLOOKUP($C46,Сумма!$B$3:$C$855,2,FALSE),0))</f>
        <v>СШОР 18 Смородино</v>
      </c>
    </row>
    <row r="47" spans="1:10" x14ac:dyDescent="0.35">
      <c r="A47" t="str">
        <f t="shared" si="0"/>
        <v>Салькова ЕкатеринаЖ12</v>
      </c>
      <c r="B47" s="4">
        <v>15</v>
      </c>
      <c r="C47" s="4" t="s">
        <v>70</v>
      </c>
      <c r="D47" s="4" t="s">
        <v>58</v>
      </c>
      <c r="E47" s="4">
        <v>2011</v>
      </c>
      <c r="F47" s="5">
        <v>1.315972222222222E-2</v>
      </c>
      <c r="G47" s="4">
        <v>15</v>
      </c>
      <c r="H47" s="4">
        <v>131.4</v>
      </c>
      <c r="I47" s="16" t="s">
        <v>964</v>
      </c>
      <c r="J47">
        <f>IF(ISERROR(VLOOKUP($C47,Сумма!$B$3:$C$855,2,FALSE)),0,IF(VLOOKUP($C47,Сумма!$B$3:$N$855,13,FALSE)=I47,VLOOKUP($C47,Сумма!$B$3:$C$855,2,FALSE),0))</f>
        <v>0</v>
      </c>
    </row>
    <row r="48" spans="1:10" x14ac:dyDescent="0.35">
      <c r="A48" t="str">
        <f t="shared" si="0"/>
        <v>Мирошникова КристинаЖ12</v>
      </c>
      <c r="B48" s="4">
        <v>16</v>
      </c>
      <c r="C48" s="4" t="s">
        <v>76</v>
      </c>
      <c r="D48" s="4" t="s">
        <v>58</v>
      </c>
      <c r="E48" s="4">
        <v>2011</v>
      </c>
      <c r="F48" s="5">
        <v>1.383101851851852E-2</v>
      </c>
      <c r="G48" s="4">
        <v>16</v>
      </c>
      <c r="H48" s="4">
        <v>122.8</v>
      </c>
      <c r="I48" s="16" t="s">
        <v>964</v>
      </c>
      <c r="J48" t="str">
        <f>IF(ISERROR(VLOOKUP($C48,Сумма!$B$3:$C$855,2,FALSE)),0,IF(VLOOKUP($C48,Сумма!$B$3:$N$855,13,FALSE)=I48,VLOOKUP($C48,Сумма!$B$3:$C$855,2,FALSE),0))</f>
        <v>СШОР 18 Дон спорт</v>
      </c>
    </row>
    <row r="49" spans="1:10" x14ac:dyDescent="0.35">
      <c r="A49" t="str">
        <f t="shared" si="0"/>
        <v>Голева ДарьяЖ12</v>
      </c>
      <c r="B49" s="4">
        <v>17</v>
      </c>
      <c r="C49" s="4" t="s">
        <v>90</v>
      </c>
      <c r="D49" s="4" t="s">
        <v>44</v>
      </c>
      <c r="E49" s="4">
        <v>2011</v>
      </c>
      <c r="F49" s="5">
        <v>1.4108796296296295E-2</v>
      </c>
      <c r="G49" s="4">
        <v>17</v>
      </c>
      <c r="H49" s="4">
        <v>119.2</v>
      </c>
      <c r="I49" s="16" t="s">
        <v>964</v>
      </c>
      <c r="J49" t="str">
        <f>IF(ISERROR(VLOOKUP($C49,Сумма!$B$3:$C$855,2,FALSE)),0,IF(VLOOKUP($C49,Сумма!$B$3:$N$855,13,FALSE)=I49,VLOOKUP($C49,Сумма!$B$3:$C$855,2,FALSE),0))</f>
        <v>СШОР 18 Берёзовая р</v>
      </c>
    </row>
    <row r="50" spans="1:10" x14ac:dyDescent="0.35">
      <c r="A50" t="str">
        <f t="shared" si="0"/>
        <v>Станченко АнастасияЖ12</v>
      </c>
      <c r="B50" s="4">
        <v>18</v>
      </c>
      <c r="C50" s="4" t="s">
        <v>66</v>
      </c>
      <c r="D50" s="4" t="s">
        <v>58</v>
      </c>
      <c r="E50" s="4">
        <v>2010</v>
      </c>
      <c r="F50" s="5">
        <v>1.4236111111111111E-2</v>
      </c>
      <c r="G50" s="4">
        <v>18</v>
      </c>
      <c r="H50" s="4">
        <v>117.6</v>
      </c>
      <c r="I50" s="16" t="s">
        <v>964</v>
      </c>
      <c r="J50" t="str">
        <f>IF(ISERROR(VLOOKUP($C50,Сумма!$B$3:$C$855,2,FALSE)),0,IF(VLOOKUP($C50,Сумма!$B$3:$N$855,13,FALSE)=I50,VLOOKUP($C50,Сумма!$B$3:$C$855,2,FALSE),0))</f>
        <v>СШОР 18 Дон спорт</v>
      </c>
    </row>
    <row r="51" spans="1:10" x14ac:dyDescent="0.35">
      <c r="A51" t="str">
        <f t="shared" si="0"/>
        <v>Столповская КаринаЖ12</v>
      </c>
      <c r="B51" s="4">
        <v>19</v>
      </c>
      <c r="C51" s="4" t="s">
        <v>71</v>
      </c>
      <c r="D51" s="4" t="s">
        <v>33</v>
      </c>
      <c r="E51" s="4">
        <v>2011</v>
      </c>
      <c r="F51" s="5">
        <v>1.4259259259259261E-2</v>
      </c>
      <c r="G51" s="4">
        <v>19</v>
      </c>
      <c r="H51" s="4">
        <v>117.3</v>
      </c>
      <c r="I51" s="16" t="s">
        <v>964</v>
      </c>
      <c r="J51" t="str">
        <f>IF(ISERROR(VLOOKUP($C51,Сумма!$B$3:$C$855,2,FALSE)),0,IF(VLOOKUP($C51,Сумма!$B$3:$N$855,13,FALSE)=I51,VLOOKUP($C51,Сумма!$B$3:$C$855,2,FALSE),0))</f>
        <v>СШОР 18 ОРИОН</v>
      </c>
    </row>
    <row r="52" spans="1:10" x14ac:dyDescent="0.35">
      <c r="A52" t="str">
        <f t="shared" si="0"/>
        <v>Королёва СофияЖ12</v>
      </c>
      <c r="B52" s="4">
        <v>20</v>
      </c>
      <c r="C52" s="4" t="s">
        <v>81</v>
      </c>
      <c r="D52" s="4" t="s">
        <v>44</v>
      </c>
      <c r="E52" s="4">
        <v>2010</v>
      </c>
      <c r="F52" s="5">
        <v>1.5196759259259259E-2</v>
      </c>
      <c r="G52" s="4">
        <v>20</v>
      </c>
      <c r="H52" s="4">
        <v>105.2</v>
      </c>
      <c r="I52" s="16" t="s">
        <v>964</v>
      </c>
      <c r="J52" t="str">
        <f>IF(ISERROR(VLOOKUP($C52,Сумма!$B$3:$C$855,2,FALSE)),0,IF(VLOOKUP($C52,Сумма!$B$3:$N$855,13,FALSE)=I52,VLOOKUP($C52,Сумма!$B$3:$C$855,2,FALSE),0))</f>
        <v>СШОР 18 Берёзовая р</v>
      </c>
    </row>
    <row r="53" spans="1:10" x14ac:dyDescent="0.35">
      <c r="A53" t="str">
        <f t="shared" si="0"/>
        <v>Деминтиевская ЕкатеринаЖ12</v>
      </c>
      <c r="B53" s="4">
        <v>21</v>
      </c>
      <c r="C53" s="4" t="s">
        <v>60</v>
      </c>
      <c r="D53" s="4" t="s">
        <v>61</v>
      </c>
      <c r="E53" s="4">
        <v>2010</v>
      </c>
      <c r="F53" s="5">
        <v>1.5682870370370371E-2</v>
      </c>
      <c r="G53" s="4">
        <v>21</v>
      </c>
      <c r="H53" s="4">
        <v>99</v>
      </c>
      <c r="I53" s="16" t="s">
        <v>964</v>
      </c>
      <c r="J53" t="str">
        <f>IF(ISERROR(VLOOKUP($C53,Сумма!$B$3:$C$855,2,FALSE)),0,IF(VLOOKUP($C53,Сумма!$B$3:$N$855,13,FALSE)=I53,VLOOKUP($C53,Сумма!$B$3:$C$855,2,FALSE),0))</f>
        <v>СШОР 18 Азимут</v>
      </c>
    </row>
    <row r="54" spans="1:10" x14ac:dyDescent="0.35">
      <c r="A54" t="str">
        <f t="shared" si="0"/>
        <v>Кукуева ЕлизаветаЖ12</v>
      </c>
      <c r="B54" s="4">
        <v>22</v>
      </c>
      <c r="C54" s="4" t="s">
        <v>433</v>
      </c>
      <c r="D54" s="4" t="s">
        <v>44</v>
      </c>
      <c r="E54" s="4">
        <v>2010</v>
      </c>
      <c r="F54" s="5">
        <v>1.6423611111111111E-2</v>
      </c>
      <c r="G54" s="4">
        <v>22</v>
      </c>
      <c r="H54" s="4">
        <v>89.5</v>
      </c>
      <c r="I54" s="16" t="s">
        <v>964</v>
      </c>
      <c r="J54" t="str">
        <f>IF(ISERROR(VLOOKUP($C54,Сумма!$B$3:$C$855,2,FALSE)),0,IF(VLOOKUP($C54,Сумма!$B$3:$N$855,13,FALSE)=I54,VLOOKUP($C54,Сумма!$B$3:$C$855,2,FALSE),0))</f>
        <v>СШОР 18 Берёзовая р</v>
      </c>
    </row>
    <row r="55" spans="1:10" x14ac:dyDescent="0.35">
      <c r="A55" t="str">
        <f t="shared" si="0"/>
        <v>Кондратенко МарияЖ12</v>
      </c>
      <c r="B55" s="4">
        <v>23</v>
      </c>
      <c r="C55" s="4" t="s">
        <v>63</v>
      </c>
      <c r="D55" s="4" t="s">
        <v>58</v>
      </c>
      <c r="E55" s="4">
        <v>2011</v>
      </c>
      <c r="F55" s="5">
        <v>1.7048611111111112E-2</v>
      </c>
      <c r="G55" s="4">
        <v>23</v>
      </c>
      <c r="H55" s="4">
        <v>81.5</v>
      </c>
      <c r="I55" s="16" t="s">
        <v>964</v>
      </c>
      <c r="J55" t="str">
        <f>IF(ISERROR(VLOOKUP($C55,Сумма!$B$3:$C$855,2,FALSE)),0,IF(VLOOKUP($C55,Сумма!$B$3:$N$855,13,FALSE)=I55,VLOOKUP($C55,Сумма!$B$3:$C$855,2,FALSE),0))</f>
        <v>СШОР 18 Дон спорт</v>
      </c>
    </row>
    <row r="56" spans="1:10" x14ac:dyDescent="0.35">
      <c r="A56" t="str">
        <f t="shared" si="0"/>
        <v>Минакова АринаЖ12</v>
      </c>
      <c r="B56" s="4">
        <v>24</v>
      </c>
      <c r="C56" s="4" t="s">
        <v>88</v>
      </c>
      <c r="D56" s="4" t="s">
        <v>37</v>
      </c>
      <c r="E56" s="4">
        <v>2010</v>
      </c>
      <c r="F56" s="5">
        <v>1.7106481481481483E-2</v>
      </c>
      <c r="G56" s="4">
        <v>24</v>
      </c>
      <c r="H56" s="4">
        <v>80.8</v>
      </c>
      <c r="I56" s="16" t="s">
        <v>964</v>
      </c>
      <c r="J56" t="str">
        <f>IF(ISERROR(VLOOKUP($C56,Сумма!$B$3:$C$855,2,FALSE)),0,IF(VLOOKUP($C56,Сумма!$B$3:$N$855,13,FALSE)=I56,VLOOKUP($C56,Сумма!$B$3:$C$855,2,FALSE),0))</f>
        <v>СШОР 18 Макейчик</v>
      </c>
    </row>
    <row r="57" spans="1:10" x14ac:dyDescent="0.35">
      <c r="A57" t="str">
        <f t="shared" si="0"/>
        <v>Миронцова ОксанаЖ12</v>
      </c>
      <c r="B57" s="4">
        <v>25</v>
      </c>
      <c r="C57" s="4" t="s">
        <v>654</v>
      </c>
      <c r="D57" s="4" t="s">
        <v>42</v>
      </c>
      <c r="E57" s="4">
        <v>2011</v>
      </c>
      <c r="F57" s="5">
        <v>1.7986111111111109E-2</v>
      </c>
      <c r="G57" s="4">
        <v>25</v>
      </c>
      <c r="H57" s="4">
        <v>69.5</v>
      </c>
      <c r="I57" s="16" t="s">
        <v>964</v>
      </c>
      <c r="J57" t="str">
        <f>IF(ISERROR(VLOOKUP($C57,Сумма!$B$3:$C$855,2,FALSE)),0,IF(VLOOKUP($C57,Сумма!$B$3:$N$855,13,FALSE)=I57,VLOOKUP($C57,Сумма!$B$3:$C$855,2,FALSE),0))</f>
        <v>СШОР 18 Авдеев</v>
      </c>
    </row>
    <row r="58" spans="1:10" x14ac:dyDescent="0.35">
      <c r="A58" t="str">
        <f t="shared" si="0"/>
        <v>Цыбакова СофьяЖ12</v>
      </c>
      <c r="B58" s="4">
        <v>26</v>
      </c>
      <c r="C58" s="4" t="s">
        <v>72</v>
      </c>
      <c r="D58" s="4" t="s">
        <v>46</v>
      </c>
      <c r="E58" s="4">
        <v>2011</v>
      </c>
      <c r="F58" s="5">
        <v>1.9039351851851852E-2</v>
      </c>
      <c r="G58" s="4">
        <v>26</v>
      </c>
      <c r="H58" s="4">
        <v>56</v>
      </c>
      <c r="I58" s="16" t="s">
        <v>964</v>
      </c>
      <c r="J58" t="str">
        <f>IF(ISERROR(VLOOKUP($C58,Сумма!$B$3:$C$855,2,FALSE)),0,IF(VLOOKUP($C58,Сумма!$B$3:$N$855,13,FALSE)=I58,VLOOKUP($C58,Сумма!$B$3:$C$855,2,FALSE),0))</f>
        <v>СШОР 18 Смородино</v>
      </c>
    </row>
    <row r="59" spans="1:10" x14ac:dyDescent="0.35">
      <c r="A59" t="str">
        <f t="shared" si="0"/>
        <v>Савина МарияЖ12</v>
      </c>
      <c r="B59" s="4">
        <v>27</v>
      </c>
      <c r="C59" s="4" t="s">
        <v>655</v>
      </c>
      <c r="D59" s="4" t="s">
        <v>98</v>
      </c>
      <c r="E59" s="4">
        <v>2011</v>
      </c>
      <c r="F59" s="5">
        <v>1.9537037037037037E-2</v>
      </c>
      <c r="G59" s="4">
        <v>27</v>
      </c>
      <c r="H59" s="4">
        <v>49.6</v>
      </c>
      <c r="I59" s="16" t="s">
        <v>964</v>
      </c>
      <c r="J59" t="str">
        <f>IF(ISERROR(VLOOKUP($C59,Сумма!$B$3:$C$855,2,FALSE)),0,IF(VLOOKUP($C59,Сумма!$B$3:$N$855,13,FALSE)=I59,VLOOKUP($C59,Сумма!$B$3:$C$855,2,FALSE),0))</f>
        <v>СШОР 18 Торнадо</v>
      </c>
    </row>
    <row r="60" spans="1:10" x14ac:dyDescent="0.35">
      <c r="A60" t="str">
        <f t="shared" si="0"/>
        <v>Абдуллаева ФатимаЖ12</v>
      </c>
      <c r="B60" s="4">
        <v>28</v>
      </c>
      <c r="C60" s="4" t="s">
        <v>656</v>
      </c>
      <c r="D60" s="4" t="s">
        <v>48</v>
      </c>
      <c r="E60" s="4">
        <v>2010</v>
      </c>
      <c r="F60" s="5">
        <v>1.9953703703703706E-2</v>
      </c>
      <c r="G60" s="4">
        <v>28</v>
      </c>
      <c r="H60" s="4">
        <v>44.3</v>
      </c>
      <c r="I60" s="16" t="s">
        <v>964</v>
      </c>
      <c r="J60" t="str">
        <f>IF(ISERROR(VLOOKUP($C60,Сумма!$B$3:$C$855,2,FALSE)),0,IF(VLOOKUP($C60,Сумма!$B$3:$N$855,13,FALSE)=I60,VLOOKUP($C60,Сумма!$B$3:$C$855,2,FALSE),0))</f>
        <v>СШОР 18 Юго-Запад</v>
      </c>
    </row>
    <row r="61" spans="1:10" x14ac:dyDescent="0.35">
      <c r="A61" t="str">
        <f t="shared" si="0"/>
        <v>Криуля ВалерияЖ12</v>
      </c>
      <c r="B61" s="4">
        <v>29</v>
      </c>
      <c r="C61" s="4" t="s">
        <v>67</v>
      </c>
      <c r="D61" s="4" t="s">
        <v>35</v>
      </c>
      <c r="E61" s="4">
        <v>2011</v>
      </c>
      <c r="F61" s="5">
        <v>2.5312500000000002E-2</v>
      </c>
      <c r="G61" s="4">
        <v>29</v>
      </c>
      <c r="H61" s="4">
        <v>1</v>
      </c>
      <c r="I61" s="16" t="s">
        <v>964</v>
      </c>
      <c r="J61" t="str">
        <f>IF(ISERROR(VLOOKUP($C61,Сумма!$B$3:$C$855,2,FALSE)),0,IF(VLOOKUP($C61,Сумма!$B$3:$N$855,13,FALSE)=I61,VLOOKUP($C61,Сумма!$B$3:$C$855,2,FALSE),0))</f>
        <v>СШОР 18 АТЛЕТ</v>
      </c>
    </row>
    <row r="62" spans="1:10" x14ac:dyDescent="0.35">
      <c r="A62" t="str">
        <f t="shared" si="0"/>
        <v>Чернышова СофияЖ12</v>
      </c>
      <c r="B62" s="4">
        <v>30</v>
      </c>
      <c r="C62" s="4" t="s">
        <v>657</v>
      </c>
      <c r="D62" s="4" t="s">
        <v>37</v>
      </c>
      <c r="E62" s="4">
        <v>2010</v>
      </c>
      <c r="F62" s="4"/>
      <c r="G62" s="4"/>
      <c r="H62" s="4">
        <v>0.01</v>
      </c>
      <c r="I62" s="16" t="s">
        <v>964</v>
      </c>
      <c r="J62" t="str">
        <f>IF(ISERROR(VLOOKUP($C62,Сумма!$B$3:$C$855,2,FALSE)),0,IF(VLOOKUP($C62,Сумма!$B$3:$N$855,13,FALSE)=I62,VLOOKUP($C62,Сумма!$B$3:$C$855,2,FALSE),0))</f>
        <v>СШОР 18 Макейчик</v>
      </c>
    </row>
    <row r="63" spans="1:10" x14ac:dyDescent="0.35">
      <c r="A63" t="str">
        <f t="shared" si="0"/>
        <v>Николаева АнастасияЖ12</v>
      </c>
      <c r="B63" s="4">
        <v>31</v>
      </c>
      <c r="C63" s="4" t="s">
        <v>658</v>
      </c>
      <c r="D63" s="4" t="s">
        <v>42</v>
      </c>
      <c r="E63" s="4">
        <v>2011</v>
      </c>
      <c r="F63" s="4"/>
      <c r="G63" s="4"/>
      <c r="H63" s="4">
        <v>0.01</v>
      </c>
      <c r="I63" s="16" t="s">
        <v>964</v>
      </c>
      <c r="J63" t="str">
        <f>IF(ISERROR(VLOOKUP($C63,Сумма!$B$3:$C$855,2,FALSE)),0,IF(VLOOKUP($C63,Сумма!$B$3:$N$855,13,FALSE)=I63,VLOOKUP($C63,Сумма!$B$3:$C$855,2,FALSE),0))</f>
        <v>СШОР 18 Авдеев</v>
      </c>
    </row>
    <row r="64" spans="1:10" x14ac:dyDescent="0.35">
      <c r="A64" t="str">
        <f t="shared" si="0"/>
        <v>Гусева ЮлияЖ12</v>
      </c>
      <c r="B64" s="4">
        <v>32</v>
      </c>
      <c r="C64" s="4" t="s">
        <v>82</v>
      </c>
      <c r="D64" s="4" t="s">
        <v>83</v>
      </c>
      <c r="E64" s="4">
        <v>2011</v>
      </c>
      <c r="F64" s="4"/>
      <c r="G64" s="4"/>
      <c r="H64" s="4">
        <v>0.01</v>
      </c>
      <c r="I64" s="16" t="s">
        <v>964</v>
      </c>
      <c r="J64" t="str">
        <f>IF(ISERROR(VLOOKUP($C64,Сумма!$B$3:$C$855,2,FALSE)),0,IF(VLOOKUP($C64,Сумма!$B$3:$N$855,13,FALSE)=I64,VLOOKUP($C64,Сумма!$B$3:$C$855,2,FALSE),0))</f>
        <v>СШОР 18 ГавриловSki</v>
      </c>
    </row>
    <row r="65" spans="1:10" x14ac:dyDescent="0.35">
      <c r="A65" t="str">
        <f t="shared" si="0"/>
        <v>Токарева КсенияЖ12</v>
      </c>
      <c r="B65" s="4">
        <v>33</v>
      </c>
      <c r="C65" s="4" t="s">
        <v>89</v>
      </c>
      <c r="D65" s="4" t="s">
        <v>58</v>
      </c>
      <c r="E65" s="4">
        <v>2011</v>
      </c>
      <c r="F65" s="4"/>
      <c r="G65" s="4"/>
      <c r="H65" s="4">
        <v>0.01</v>
      </c>
      <c r="I65" s="16" t="s">
        <v>964</v>
      </c>
      <c r="J65" t="str">
        <f>IF(ISERROR(VLOOKUP($C65,Сумма!$B$3:$C$855,2,FALSE)),0,IF(VLOOKUP($C65,Сумма!$B$3:$N$855,13,FALSE)=I65,VLOOKUP($C65,Сумма!$B$3:$C$855,2,FALSE),0))</f>
        <v>СШОР 18 Дон спорт</v>
      </c>
    </row>
    <row r="66" spans="1:10" ht="15.5" x14ac:dyDescent="0.35">
      <c r="A66" t="str">
        <f t="shared" si="0"/>
        <v/>
      </c>
      <c r="B66" s="40" t="s">
        <v>659</v>
      </c>
      <c r="C66" s="40"/>
      <c r="D66" s="40"/>
      <c r="E66" s="40"/>
      <c r="F66" s="40"/>
      <c r="G66" s="40"/>
      <c r="H66" s="40"/>
      <c r="I66" s="17"/>
      <c r="J66">
        <f>IF(ISERROR(VLOOKUP($C66,Сумма!$B$3:$C$855,2,FALSE)),0,IF(VLOOKUP($C66,Сумма!$B$3:$N$855,13,FALSE)=I66,VLOOKUP($C66,Сумма!$B$3:$C$855,2,FALSE),0))</f>
        <v>0</v>
      </c>
    </row>
    <row r="67" spans="1:10" ht="15.5" x14ac:dyDescent="0.35">
      <c r="A67" t="str">
        <f t="shared" si="0"/>
        <v/>
      </c>
      <c r="B67" s="40"/>
      <c r="C67" s="40"/>
      <c r="D67" s="40"/>
      <c r="E67" s="40"/>
      <c r="F67" s="40"/>
      <c r="G67" s="40"/>
      <c r="H67" s="40"/>
      <c r="I67" s="17"/>
      <c r="J67">
        <f>IF(ISERROR(VLOOKUP($C67,Сумма!$B$3:$C$855,2,FALSE)),0,IF(VLOOKUP($C67,Сумма!$B$3:$N$855,13,FALSE)=I67,VLOOKUP($C67,Сумма!$B$3:$C$855,2,FALSE),0))</f>
        <v>0</v>
      </c>
    </row>
    <row r="68" spans="1:10" ht="28" x14ac:dyDescent="0.35">
      <c r="A68" t="str">
        <f t="shared" si="0"/>
        <v>Фамилия, имя</v>
      </c>
      <c r="B68" s="3" t="s">
        <v>20</v>
      </c>
      <c r="C68" s="4" t="s">
        <v>31</v>
      </c>
      <c r="D68" s="4" t="s">
        <v>21</v>
      </c>
      <c r="E68" s="4" t="s">
        <v>22</v>
      </c>
      <c r="F68" s="4" t="s">
        <v>23</v>
      </c>
      <c r="G68" s="4" t="s">
        <v>24</v>
      </c>
      <c r="H68" s="4" t="s">
        <v>25</v>
      </c>
      <c r="I68" s="16"/>
      <c r="J68">
        <f>IF(ISERROR(VLOOKUP($C68,Сумма!$B$3:$C$855,2,FALSE)),0,IF(VLOOKUP($C68,Сумма!$B$3:$N$855,13,FALSE)=I68,VLOOKUP($C68,Сумма!$B$3:$C$855,2,FALSE),0))</f>
        <v>0</v>
      </c>
    </row>
    <row r="69" spans="1:10" x14ac:dyDescent="0.35">
      <c r="A69" t="str">
        <f t="shared" si="0"/>
        <v>Максимова ВикторияЖ14</v>
      </c>
      <c r="B69" s="4">
        <v>1</v>
      </c>
      <c r="C69" s="4" t="s">
        <v>92</v>
      </c>
      <c r="D69" s="4" t="s">
        <v>35</v>
      </c>
      <c r="E69" s="4">
        <v>2008</v>
      </c>
      <c r="F69" s="5">
        <v>7.8356481481481489E-3</v>
      </c>
      <c r="G69" s="4">
        <v>1</v>
      </c>
      <c r="H69" s="4">
        <v>200</v>
      </c>
      <c r="I69" s="16" t="s">
        <v>965</v>
      </c>
      <c r="J69" t="str">
        <f>IF(ISERROR(VLOOKUP($C69,Сумма!$B$3:$C$855,2,FALSE)),0,IF(VLOOKUP($C69,Сумма!$B$3:$N$855,13,FALSE)=I69,VLOOKUP($C69,Сумма!$B$3:$C$855,2,FALSE),0))</f>
        <v>СШОР 18 АТЛЕТ</v>
      </c>
    </row>
    <row r="70" spans="1:10" x14ac:dyDescent="0.35">
      <c r="A70" t="str">
        <f t="shared" si="0"/>
        <v>Кузовкина ДарьяЖ14</v>
      </c>
      <c r="B70" s="4">
        <v>2</v>
      </c>
      <c r="C70" s="4" t="s">
        <v>93</v>
      </c>
      <c r="D70" s="4" t="s">
        <v>94</v>
      </c>
      <c r="E70" s="4">
        <v>2009</v>
      </c>
      <c r="F70" s="5">
        <v>7.951388888888888E-3</v>
      </c>
      <c r="G70" s="4">
        <v>2</v>
      </c>
      <c r="H70" s="4">
        <v>198.6</v>
      </c>
      <c r="I70" s="16" t="s">
        <v>965</v>
      </c>
      <c r="J70" t="str">
        <f>IF(ISERROR(VLOOKUP($C70,Сумма!$B$3:$C$855,2,FALSE)),0,IF(VLOOKUP($C70,Сумма!$B$3:$N$855,13,FALSE)=I70,VLOOKUP($C70,Сумма!$B$3:$C$855,2,FALSE),0))</f>
        <v>СШОР 18 Вильденберг</v>
      </c>
    </row>
    <row r="71" spans="1:10" x14ac:dyDescent="0.35">
      <c r="A71" t="str">
        <f t="shared" si="0"/>
        <v>Шкурина МарияЖ14</v>
      </c>
      <c r="B71" s="4">
        <v>3</v>
      </c>
      <c r="C71" s="4" t="s">
        <v>438</v>
      </c>
      <c r="D71" s="4" t="s">
        <v>37</v>
      </c>
      <c r="E71" s="4">
        <v>2009</v>
      </c>
      <c r="F71" s="5">
        <v>8.2291666666666659E-3</v>
      </c>
      <c r="G71" s="4">
        <v>3</v>
      </c>
      <c r="H71" s="4">
        <v>195</v>
      </c>
      <c r="I71" s="16" t="s">
        <v>965</v>
      </c>
      <c r="J71" t="str">
        <f>IF(ISERROR(VLOOKUP($C71,Сумма!$B$3:$C$855,2,FALSE)),0,IF(VLOOKUP($C71,Сумма!$B$3:$N$855,13,FALSE)=I71,VLOOKUP($C71,Сумма!$B$3:$C$855,2,FALSE),0))</f>
        <v>СШОР 18 Макейчик</v>
      </c>
    </row>
    <row r="72" spans="1:10" x14ac:dyDescent="0.35">
      <c r="A72" t="str">
        <f t="shared" si="0"/>
        <v>Ряскина ВикторияЖ14</v>
      </c>
      <c r="B72" s="4">
        <v>4</v>
      </c>
      <c r="C72" s="4" t="s">
        <v>101</v>
      </c>
      <c r="D72" s="4" t="s">
        <v>42</v>
      </c>
      <c r="E72" s="4">
        <v>2009</v>
      </c>
      <c r="F72" s="5">
        <v>8.9351851851851866E-3</v>
      </c>
      <c r="G72" s="4">
        <v>4</v>
      </c>
      <c r="H72" s="4">
        <v>186</v>
      </c>
      <c r="I72" s="16" t="s">
        <v>965</v>
      </c>
      <c r="J72" t="str">
        <f>IF(ISERROR(VLOOKUP($C72,Сумма!$B$3:$C$855,2,FALSE)),0,IF(VLOOKUP($C72,Сумма!$B$3:$N$855,13,FALSE)=I72,VLOOKUP($C72,Сумма!$B$3:$C$855,2,FALSE),0))</f>
        <v>СШОР 18 Авдеев</v>
      </c>
    </row>
    <row r="73" spans="1:10" x14ac:dyDescent="0.35">
      <c r="A73" t="str">
        <f t="shared" si="0"/>
        <v>Корсакова АнастасияЖ14</v>
      </c>
      <c r="B73" s="4">
        <v>5</v>
      </c>
      <c r="C73" s="4" t="s">
        <v>107</v>
      </c>
      <c r="D73" s="4" t="s">
        <v>37</v>
      </c>
      <c r="E73" s="4">
        <v>2009</v>
      </c>
      <c r="F73" s="5">
        <v>8.9814814814814809E-3</v>
      </c>
      <c r="G73" s="4">
        <v>5</v>
      </c>
      <c r="H73" s="4">
        <v>185.4</v>
      </c>
      <c r="I73" s="16" t="s">
        <v>965</v>
      </c>
      <c r="J73" t="str">
        <f>IF(ISERROR(VLOOKUP($C73,Сумма!$B$3:$C$855,2,FALSE)),0,IF(VLOOKUP($C73,Сумма!$B$3:$N$855,13,FALSE)=I73,VLOOKUP($C73,Сумма!$B$3:$C$855,2,FALSE),0))</f>
        <v>СШОР 18 Макейчик</v>
      </c>
    </row>
    <row r="74" spans="1:10" x14ac:dyDescent="0.35">
      <c r="A74" t="str">
        <f t="shared" si="0"/>
        <v>Понамаренко АннаЖ14</v>
      </c>
      <c r="B74" s="4">
        <v>6</v>
      </c>
      <c r="C74" s="4" t="s">
        <v>95</v>
      </c>
      <c r="D74" s="4" t="s">
        <v>46</v>
      </c>
      <c r="E74" s="4">
        <v>2008</v>
      </c>
      <c r="F74" s="5">
        <v>9.0046296296296298E-3</v>
      </c>
      <c r="G74" s="4">
        <v>6</v>
      </c>
      <c r="H74" s="4">
        <v>185.1</v>
      </c>
      <c r="I74" s="16" t="s">
        <v>965</v>
      </c>
      <c r="J74" t="str">
        <f>IF(ISERROR(VLOOKUP($C74,Сумма!$B$3:$C$855,2,FALSE)),0,IF(VLOOKUP($C74,Сумма!$B$3:$N$855,13,FALSE)=I74,VLOOKUP($C74,Сумма!$B$3:$C$855,2,FALSE),0))</f>
        <v>СШОР 18 Смородино</v>
      </c>
    </row>
    <row r="75" spans="1:10" x14ac:dyDescent="0.35">
      <c r="A75" t="str">
        <f t="shared" si="0"/>
        <v>Корчагина АлёнаЖ14</v>
      </c>
      <c r="B75" s="4">
        <v>7</v>
      </c>
      <c r="C75" s="4" t="s">
        <v>97</v>
      </c>
      <c r="D75" s="4" t="s">
        <v>98</v>
      </c>
      <c r="E75" s="4">
        <v>2009</v>
      </c>
      <c r="F75" s="5">
        <v>9.7222222222222224E-3</v>
      </c>
      <c r="G75" s="4">
        <v>7</v>
      </c>
      <c r="H75" s="4">
        <v>176</v>
      </c>
      <c r="I75" s="16" t="s">
        <v>965</v>
      </c>
      <c r="J75" t="str">
        <f>IF(ISERROR(VLOOKUP($C75,Сумма!$B$3:$C$855,2,FALSE)),0,IF(VLOOKUP($C75,Сумма!$B$3:$N$855,13,FALSE)=I75,VLOOKUP($C75,Сумма!$B$3:$C$855,2,FALSE),0))</f>
        <v>СШОР 18 Торнадо</v>
      </c>
    </row>
    <row r="76" spans="1:10" x14ac:dyDescent="0.35">
      <c r="A76" t="str">
        <f t="shared" si="0"/>
        <v>Лелякова СоняЖ14</v>
      </c>
      <c r="B76" s="4">
        <v>8</v>
      </c>
      <c r="C76" s="4" t="s">
        <v>102</v>
      </c>
      <c r="D76" s="4" t="s">
        <v>42</v>
      </c>
      <c r="E76" s="4">
        <v>2009</v>
      </c>
      <c r="F76" s="5">
        <v>9.8495370370370369E-3</v>
      </c>
      <c r="G76" s="4">
        <v>8</v>
      </c>
      <c r="H76" s="4">
        <v>174.3</v>
      </c>
      <c r="I76" s="16" t="s">
        <v>965</v>
      </c>
      <c r="J76" t="str">
        <f>IF(ISERROR(VLOOKUP($C76,Сумма!$B$3:$C$855,2,FALSE)),0,IF(VLOOKUP($C76,Сумма!$B$3:$N$855,13,FALSE)=I76,VLOOKUP($C76,Сумма!$B$3:$C$855,2,FALSE),0))</f>
        <v>СШОР 18 Авдеев</v>
      </c>
    </row>
    <row r="77" spans="1:10" x14ac:dyDescent="0.35">
      <c r="A77" t="str">
        <f t="shared" si="0"/>
        <v>Шишлова АлисаЖ14</v>
      </c>
      <c r="B77" s="4">
        <v>9</v>
      </c>
      <c r="C77" s="4" t="s">
        <v>106</v>
      </c>
      <c r="D77" s="4" t="s">
        <v>42</v>
      </c>
      <c r="E77" s="4">
        <v>2009</v>
      </c>
      <c r="F77" s="5">
        <v>9.8611111111111104E-3</v>
      </c>
      <c r="G77" s="4">
        <v>9</v>
      </c>
      <c r="H77" s="4">
        <v>174.2</v>
      </c>
      <c r="I77" s="16" t="s">
        <v>965</v>
      </c>
      <c r="J77" t="str">
        <f>IF(ISERROR(VLOOKUP($C77,Сумма!$B$3:$C$855,2,FALSE)),0,IF(VLOOKUP($C77,Сумма!$B$3:$N$855,13,FALSE)=I77,VLOOKUP($C77,Сумма!$B$3:$C$855,2,FALSE),0))</f>
        <v>СШОР 18 Авдеев</v>
      </c>
    </row>
    <row r="78" spans="1:10" x14ac:dyDescent="0.35">
      <c r="A78" t="str">
        <f t="shared" ref="A78:A141" si="1">C78&amp;I78</f>
        <v>Белькова ДарьяЖ14</v>
      </c>
      <c r="B78" s="4">
        <v>10</v>
      </c>
      <c r="C78" s="4" t="s">
        <v>103</v>
      </c>
      <c r="D78" s="4" t="s">
        <v>37</v>
      </c>
      <c r="E78" s="4">
        <v>2008</v>
      </c>
      <c r="F78" s="5">
        <v>1.0023148148148147E-2</v>
      </c>
      <c r="G78" s="4">
        <v>10</v>
      </c>
      <c r="H78" s="4">
        <v>172.1</v>
      </c>
      <c r="I78" s="16" t="s">
        <v>965</v>
      </c>
      <c r="J78" t="str">
        <f>IF(ISERROR(VLOOKUP($C78,Сумма!$B$3:$C$855,2,FALSE)),0,IF(VLOOKUP($C78,Сумма!$B$3:$N$855,13,FALSE)=I78,VLOOKUP($C78,Сумма!$B$3:$C$855,2,FALSE),0))</f>
        <v>СШОР 18 Макейчик</v>
      </c>
    </row>
    <row r="79" spans="1:10" x14ac:dyDescent="0.35">
      <c r="A79" t="str">
        <f t="shared" si="1"/>
        <v>Иванова ПолинаЖ14</v>
      </c>
      <c r="B79" s="4">
        <v>11</v>
      </c>
      <c r="C79" s="4" t="s">
        <v>108</v>
      </c>
      <c r="D79" s="4" t="s">
        <v>94</v>
      </c>
      <c r="E79" s="4">
        <v>2009</v>
      </c>
      <c r="F79" s="5">
        <v>1.0706018518518517E-2</v>
      </c>
      <c r="G79" s="4">
        <v>11</v>
      </c>
      <c r="H79" s="4">
        <v>163.4</v>
      </c>
      <c r="I79" s="16" t="s">
        <v>965</v>
      </c>
      <c r="J79" t="str">
        <f>IF(ISERROR(VLOOKUP($C79,Сумма!$B$3:$C$855,2,FALSE)),0,IF(VLOOKUP($C79,Сумма!$B$3:$N$855,13,FALSE)=I79,VLOOKUP($C79,Сумма!$B$3:$C$855,2,FALSE),0))</f>
        <v>СШОР 18 Вильденберг</v>
      </c>
    </row>
    <row r="80" spans="1:10" x14ac:dyDescent="0.35">
      <c r="A80" t="str">
        <f t="shared" si="1"/>
        <v>Бейнарович АнгелинаЖ14</v>
      </c>
      <c r="B80" s="4">
        <v>12</v>
      </c>
      <c r="C80" s="4" t="s">
        <v>104</v>
      </c>
      <c r="D80" s="4" t="s">
        <v>39</v>
      </c>
      <c r="E80" s="4">
        <v>2009</v>
      </c>
      <c r="F80" s="5">
        <v>1.074074074074074E-2</v>
      </c>
      <c r="G80" s="4">
        <v>12</v>
      </c>
      <c r="H80" s="4">
        <v>163</v>
      </c>
      <c r="I80" s="16" t="s">
        <v>965</v>
      </c>
      <c r="J80" t="str">
        <f>IF(ISERROR(VLOOKUP($C80,Сумма!$B$3:$C$855,2,FALSE)),0,IF(VLOOKUP($C80,Сумма!$B$3:$N$855,13,FALSE)=I80,VLOOKUP($C80,Сумма!$B$3:$C$855,2,FALSE),0))</f>
        <v>СШОР 18 Sirius Пи</v>
      </c>
    </row>
    <row r="81" spans="1:10" x14ac:dyDescent="0.35">
      <c r="A81" t="str">
        <f t="shared" si="1"/>
        <v>Малай МелисаЖ14</v>
      </c>
      <c r="B81" s="4">
        <v>13</v>
      </c>
      <c r="C81" s="4" t="s">
        <v>110</v>
      </c>
      <c r="D81" s="4" t="s">
        <v>33</v>
      </c>
      <c r="E81" s="4">
        <v>2008</v>
      </c>
      <c r="F81" s="5">
        <v>1.0775462962962964E-2</v>
      </c>
      <c r="G81" s="4">
        <v>13</v>
      </c>
      <c r="H81" s="4">
        <v>162.5</v>
      </c>
      <c r="I81" s="16" t="s">
        <v>965</v>
      </c>
      <c r="J81" t="str">
        <f>IF(ISERROR(VLOOKUP($C81,Сумма!$B$3:$C$855,2,FALSE)),0,IF(VLOOKUP($C81,Сумма!$B$3:$N$855,13,FALSE)=I81,VLOOKUP($C81,Сумма!$B$3:$C$855,2,FALSE),0))</f>
        <v>СШОР 18 ОРИОН</v>
      </c>
    </row>
    <row r="82" spans="1:10" x14ac:dyDescent="0.35">
      <c r="A82" t="str">
        <f t="shared" si="1"/>
        <v>Громашева ДарьяЖ14</v>
      </c>
      <c r="B82" s="4">
        <v>14</v>
      </c>
      <c r="C82" s="4" t="s">
        <v>100</v>
      </c>
      <c r="D82" s="4" t="s">
        <v>48</v>
      </c>
      <c r="E82" s="4">
        <v>2009</v>
      </c>
      <c r="F82" s="5">
        <v>1.1064814814814814E-2</v>
      </c>
      <c r="G82" s="4">
        <v>14</v>
      </c>
      <c r="H82" s="4">
        <v>158.80000000000001</v>
      </c>
      <c r="I82" s="16" t="s">
        <v>965</v>
      </c>
      <c r="J82" t="str">
        <f>IF(ISERROR(VLOOKUP($C82,Сумма!$B$3:$C$855,2,FALSE)),0,IF(VLOOKUP($C82,Сумма!$B$3:$N$855,13,FALSE)=I82,VLOOKUP($C82,Сумма!$B$3:$C$855,2,FALSE),0))</f>
        <v>СШОР 18 Юго-Запад</v>
      </c>
    </row>
    <row r="83" spans="1:10" x14ac:dyDescent="0.35">
      <c r="A83" t="str">
        <f t="shared" si="1"/>
        <v>Божко АлинаЖ14</v>
      </c>
      <c r="B83" s="4">
        <v>15</v>
      </c>
      <c r="C83" s="4" t="s">
        <v>99</v>
      </c>
      <c r="D83" s="4" t="s">
        <v>35</v>
      </c>
      <c r="E83" s="4">
        <v>2009</v>
      </c>
      <c r="F83" s="5">
        <v>1.1122685185185185E-2</v>
      </c>
      <c r="G83" s="4">
        <v>15</v>
      </c>
      <c r="H83" s="4">
        <v>158.1</v>
      </c>
      <c r="I83" s="16" t="s">
        <v>965</v>
      </c>
      <c r="J83" t="str">
        <f>IF(ISERROR(VLOOKUP($C83,Сумма!$B$3:$C$855,2,FALSE)),0,IF(VLOOKUP($C83,Сумма!$B$3:$N$855,13,FALSE)=I83,VLOOKUP($C83,Сумма!$B$3:$C$855,2,FALSE),0))</f>
        <v>СШОР 18 АТЛЕТ</v>
      </c>
    </row>
    <row r="84" spans="1:10" x14ac:dyDescent="0.35">
      <c r="A84" t="str">
        <f t="shared" si="1"/>
        <v>Диброва АринаЖ14</v>
      </c>
      <c r="B84" s="4">
        <v>16</v>
      </c>
      <c r="C84" s="4" t="s">
        <v>660</v>
      </c>
      <c r="D84" s="4" t="s">
        <v>46</v>
      </c>
      <c r="E84" s="4">
        <v>2009</v>
      </c>
      <c r="F84" s="5">
        <v>1.1273148148148148E-2</v>
      </c>
      <c r="G84" s="4">
        <v>16</v>
      </c>
      <c r="H84" s="4">
        <v>156.19999999999999</v>
      </c>
      <c r="I84" s="16" t="s">
        <v>965</v>
      </c>
      <c r="J84" t="str">
        <f>IF(ISERROR(VLOOKUP($C84,Сумма!$B$3:$C$855,2,FALSE)),0,IF(VLOOKUP($C84,Сумма!$B$3:$N$855,13,FALSE)=I84,VLOOKUP($C84,Сумма!$B$3:$C$855,2,FALSE),0))</f>
        <v>СШОР 18 Смородино</v>
      </c>
    </row>
    <row r="85" spans="1:10" x14ac:dyDescent="0.35">
      <c r="A85" t="str">
        <f t="shared" si="1"/>
        <v>Талтынова ВикторияЖ14</v>
      </c>
      <c r="B85" s="4">
        <v>17</v>
      </c>
      <c r="C85" s="4" t="s">
        <v>105</v>
      </c>
      <c r="D85" s="4" t="s">
        <v>58</v>
      </c>
      <c r="E85" s="4">
        <v>2008</v>
      </c>
      <c r="F85" s="5">
        <v>1.1331018518518518E-2</v>
      </c>
      <c r="G85" s="4">
        <v>17</v>
      </c>
      <c r="H85" s="4">
        <v>155.4</v>
      </c>
      <c r="I85" s="16" t="s">
        <v>965</v>
      </c>
      <c r="J85" t="str">
        <f>IF(ISERROR(VLOOKUP($C85,Сумма!$B$3:$C$855,2,FALSE)),0,IF(VLOOKUP($C85,Сумма!$B$3:$N$855,13,FALSE)=I85,VLOOKUP($C85,Сумма!$B$3:$C$855,2,FALSE),0))</f>
        <v>СШОР 18 Дон спорт</v>
      </c>
    </row>
    <row r="86" spans="1:10" x14ac:dyDescent="0.35">
      <c r="A86" t="str">
        <f t="shared" si="1"/>
        <v>Топорова АлисаЖ14</v>
      </c>
      <c r="B86" s="4">
        <v>18</v>
      </c>
      <c r="C86" s="4" t="s">
        <v>109</v>
      </c>
      <c r="D86" s="4" t="s">
        <v>61</v>
      </c>
      <c r="E86" s="4">
        <v>2008</v>
      </c>
      <c r="F86" s="5">
        <v>1.1759259259259259E-2</v>
      </c>
      <c r="G86" s="4">
        <v>18</v>
      </c>
      <c r="H86" s="4">
        <v>150</v>
      </c>
      <c r="I86" s="16" t="s">
        <v>965</v>
      </c>
      <c r="J86" t="str">
        <f>IF(ISERROR(VLOOKUP($C86,Сумма!$B$3:$C$855,2,FALSE)),0,IF(VLOOKUP($C86,Сумма!$B$3:$N$855,13,FALSE)=I86,VLOOKUP($C86,Сумма!$B$3:$C$855,2,FALSE),0))</f>
        <v>СШОР 18 Азимут</v>
      </c>
    </row>
    <row r="87" spans="1:10" x14ac:dyDescent="0.35">
      <c r="A87" t="str">
        <f t="shared" si="1"/>
        <v>Петроченко ВероникаЖ14</v>
      </c>
      <c r="B87" s="4">
        <v>19</v>
      </c>
      <c r="C87" s="4" t="s">
        <v>115</v>
      </c>
      <c r="D87" s="4" t="s">
        <v>33</v>
      </c>
      <c r="E87" s="4">
        <v>2011</v>
      </c>
      <c r="F87" s="5">
        <v>1.1932870370370371E-2</v>
      </c>
      <c r="G87" s="4">
        <v>19</v>
      </c>
      <c r="H87" s="4">
        <v>147.80000000000001</v>
      </c>
      <c r="I87" s="16" t="s">
        <v>965</v>
      </c>
      <c r="J87">
        <f>IF(ISERROR(VLOOKUP($C87,Сумма!$B$3:$C$855,2,FALSE)),0,IF(VLOOKUP($C87,Сумма!$B$3:$N$855,13,FALSE)=I87,VLOOKUP($C87,Сумма!$B$3:$C$855,2,FALSE),0))</f>
        <v>0</v>
      </c>
    </row>
    <row r="88" spans="1:10" x14ac:dyDescent="0.35">
      <c r="A88" t="str">
        <f t="shared" si="1"/>
        <v>Синцова СофьяЖ14</v>
      </c>
      <c r="B88" s="4">
        <v>20</v>
      </c>
      <c r="C88" s="4" t="s">
        <v>424</v>
      </c>
      <c r="D88" s="4" t="s">
        <v>94</v>
      </c>
      <c r="E88" s="4">
        <v>2009</v>
      </c>
      <c r="F88" s="5">
        <v>1.2164351851851852E-2</v>
      </c>
      <c r="G88" s="4">
        <v>20</v>
      </c>
      <c r="H88" s="4">
        <v>144.80000000000001</v>
      </c>
      <c r="I88" s="16" t="s">
        <v>965</v>
      </c>
      <c r="J88">
        <f>IF(ISERROR(VLOOKUP($C88,Сумма!$B$3:$C$855,2,FALSE)),0,IF(VLOOKUP($C88,Сумма!$B$3:$N$855,13,FALSE)=I88,VLOOKUP($C88,Сумма!$B$3:$C$855,2,FALSE),0))</f>
        <v>0</v>
      </c>
    </row>
    <row r="89" spans="1:10" x14ac:dyDescent="0.35">
      <c r="A89" t="str">
        <f t="shared" si="1"/>
        <v>Чиркова АннаЖ14</v>
      </c>
      <c r="B89" s="4">
        <v>21</v>
      </c>
      <c r="C89" s="4" t="s">
        <v>116</v>
      </c>
      <c r="D89" s="4" t="s">
        <v>61</v>
      </c>
      <c r="E89" s="4">
        <v>2008</v>
      </c>
      <c r="F89" s="5">
        <v>1.2372685185185186E-2</v>
      </c>
      <c r="G89" s="4">
        <v>21</v>
      </c>
      <c r="H89" s="4">
        <v>142.1</v>
      </c>
      <c r="I89" s="16" t="s">
        <v>965</v>
      </c>
      <c r="J89" t="str">
        <f>IF(ISERROR(VLOOKUP($C89,Сумма!$B$3:$C$855,2,FALSE)),0,IF(VLOOKUP($C89,Сумма!$B$3:$N$855,13,FALSE)=I89,VLOOKUP($C89,Сумма!$B$3:$C$855,2,FALSE),0))</f>
        <v>СШОР 18 Азимут</v>
      </c>
    </row>
    <row r="90" spans="1:10" x14ac:dyDescent="0.35">
      <c r="A90" t="str">
        <f t="shared" si="1"/>
        <v>Дейнека ДарьяЖ14</v>
      </c>
      <c r="B90" s="4">
        <v>22</v>
      </c>
      <c r="C90" s="4" t="s">
        <v>117</v>
      </c>
      <c r="D90" s="4" t="s">
        <v>37</v>
      </c>
      <c r="E90" s="4">
        <v>2009</v>
      </c>
      <c r="F90" s="5">
        <v>1.2650462962962962E-2</v>
      </c>
      <c r="G90" s="4">
        <v>22</v>
      </c>
      <c r="H90" s="4">
        <v>138.6</v>
      </c>
      <c r="I90" s="16" t="s">
        <v>965</v>
      </c>
      <c r="J90" t="str">
        <f>IF(ISERROR(VLOOKUP($C90,Сумма!$B$3:$C$855,2,FALSE)),0,IF(VLOOKUP($C90,Сумма!$B$3:$N$855,13,FALSE)=I90,VLOOKUP($C90,Сумма!$B$3:$C$855,2,FALSE),0))</f>
        <v>СШОР 18 Макейчик</v>
      </c>
    </row>
    <row r="91" spans="1:10" x14ac:dyDescent="0.35">
      <c r="A91" t="str">
        <f t="shared" si="1"/>
        <v>Мелихова МарияЖ14</v>
      </c>
      <c r="B91" s="4">
        <v>23</v>
      </c>
      <c r="C91" s="4" t="s">
        <v>113</v>
      </c>
      <c r="D91" s="4" t="s">
        <v>61</v>
      </c>
      <c r="E91" s="4">
        <v>2008</v>
      </c>
      <c r="F91" s="5">
        <v>1.269675925925926E-2</v>
      </c>
      <c r="G91" s="4">
        <v>23</v>
      </c>
      <c r="H91" s="4">
        <v>138</v>
      </c>
      <c r="I91" s="16" t="s">
        <v>965</v>
      </c>
      <c r="J91" t="str">
        <f>IF(ISERROR(VLOOKUP($C91,Сумма!$B$3:$C$855,2,FALSE)),0,IF(VLOOKUP($C91,Сумма!$B$3:$N$855,13,FALSE)=I91,VLOOKUP($C91,Сумма!$B$3:$C$855,2,FALSE),0))</f>
        <v>СШОР 18 Азимут</v>
      </c>
    </row>
    <row r="92" spans="1:10" x14ac:dyDescent="0.35">
      <c r="A92" t="str">
        <f t="shared" si="1"/>
        <v>Баженова МаргаритаЖ14</v>
      </c>
      <c r="B92" s="4">
        <v>24</v>
      </c>
      <c r="C92" s="4" t="s">
        <v>111</v>
      </c>
      <c r="D92" s="4" t="s">
        <v>112</v>
      </c>
      <c r="E92" s="4">
        <v>2009</v>
      </c>
      <c r="F92" s="5">
        <v>1.3449074074074073E-2</v>
      </c>
      <c r="G92" s="4">
        <v>24</v>
      </c>
      <c r="H92" s="4">
        <v>128.4</v>
      </c>
      <c r="I92" s="16" t="s">
        <v>965</v>
      </c>
      <c r="J92" t="str">
        <f>IF(ISERROR(VLOOKUP($C92,Сумма!$B$3:$C$855,2,FALSE)),0,IF(VLOOKUP($C92,Сумма!$B$3:$N$855,13,FALSE)=I92,VLOOKUP($C92,Сумма!$B$3:$C$855,2,FALSE),0))</f>
        <v>СШОР 18 Канищева</v>
      </c>
    </row>
    <row r="93" spans="1:10" x14ac:dyDescent="0.35">
      <c r="A93" t="str">
        <f t="shared" si="1"/>
        <v>Бердникова АринаЖ14</v>
      </c>
      <c r="B93" s="4">
        <v>25</v>
      </c>
      <c r="C93" s="4" t="s">
        <v>445</v>
      </c>
      <c r="D93" s="4" t="s">
        <v>112</v>
      </c>
      <c r="E93" s="4">
        <v>2008</v>
      </c>
      <c r="F93" s="5">
        <v>1.4641203703703703E-2</v>
      </c>
      <c r="G93" s="4">
        <v>25</v>
      </c>
      <c r="H93" s="4">
        <v>113.2</v>
      </c>
      <c r="I93" s="16" t="s">
        <v>965</v>
      </c>
      <c r="J93" t="str">
        <f>IF(ISERROR(VLOOKUP($C93,Сумма!$B$3:$C$855,2,FALSE)),0,IF(VLOOKUP($C93,Сумма!$B$3:$N$855,13,FALSE)=I93,VLOOKUP($C93,Сумма!$B$3:$C$855,2,FALSE),0))</f>
        <v>СШОР 18 Канищева</v>
      </c>
    </row>
    <row r="94" spans="1:10" x14ac:dyDescent="0.35">
      <c r="A94" t="str">
        <f t="shared" si="1"/>
        <v>Бердникова ЕваЖ14</v>
      </c>
      <c r="B94" s="4">
        <v>26</v>
      </c>
      <c r="C94" s="4" t="s">
        <v>450</v>
      </c>
      <c r="D94" s="4" t="s">
        <v>112</v>
      </c>
      <c r="E94" s="4">
        <v>2008</v>
      </c>
      <c r="F94" s="5">
        <v>1.59375E-2</v>
      </c>
      <c r="G94" s="4">
        <v>26</v>
      </c>
      <c r="H94" s="4">
        <v>96.7</v>
      </c>
      <c r="I94" s="16" t="s">
        <v>965</v>
      </c>
      <c r="J94" t="str">
        <f>IF(ISERROR(VLOOKUP($C94,Сумма!$B$3:$C$855,2,FALSE)),0,IF(VLOOKUP($C94,Сумма!$B$3:$N$855,13,FALSE)=I94,VLOOKUP($C94,Сумма!$B$3:$C$855,2,FALSE),0))</f>
        <v>СШОР 18 Канищева</v>
      </c>
    </row>
    <row r="95" spans="1:10" x14ac:dyDescent="0.35">
      <c r="A95" t="str">
        <f t="shared" si="1"/>
        <v>Комарова ВикторияЖ14</v>
      </c>
      <c r="B95" s="4">
        <v>27</v>
      </c>
      <c r="C95" s="4" t="s">
        <v>118</v>
      </c>
      <c r="D95" s="4" t="s">
        <v>37</v>
      </c>
      <c r="E95" s="4">
        <v>2009</v>
      </c>
      <c r="F95" s="5">
        <v>1.8263888888888889E-2</v>
      </c>
      <c r="G95" s="4">
        <v>27</v>
      </c>
      <c r="H95" s="4">
        <v>67</v>
      </c>
      <c r="I95" s="16" t="s">
        <v>965</v>
      </c>
      <c r="J95" t="str">
        <f>IF(ISERROR(VLOOKUP($C95,Сумма!$B$3:$C$855,2,FALSE)),0,IF(VLOOKUP($C95,Сумма!$B$3:$N$855,13,FALSE)=I95,VLOOKUP($C95,Сумма!$B$3:$C$855,2,FALSE),0))</f>
        <v>СШОР 18 Макейчик</v>
      </c>
    </row>
    <row r="96" spans="1:10" x14ac:dyDescent="0.35">
      <c r="A96" t="str">
        <f t="shared" si="1"/>
        <v>Бердникова ВероникаЖ14</v>
      </c>
      <c r="B96" s="4">
        <v>28</v>
      </c>
      <c r="C96" s="4" t="s">
        <v>121</v>
      </c>
      <c r="D96" s="4" t="s">
        <v>44</v>
      </c>
      <c r="E96" s="4">
        <v>2009</v>
      </c>
      <c r="F96" s="5">
        <v>1.8958333333333334E-2</v>
      </c>
      <c r="G96" s="4">
        <v>28</v>
      </c>
      <c r="H96" s="4">
        <v>58.1</v>
      </c>
      <c r="I96" s="16" t="s">
        <v>965</v>
      </c>
      <c r="J96" t="str">
        <f>IF(ISERROR(VLOOKUP($C96,Сумма!$B$3:$C$855,2,FALSE)),0,IF(VLOOKUP($C96,Сумма!$B$3:$N$855,13,FALSE)=I96,VLOOKUP($C96,Сумма!$B$3:$C$855,2,FALSE),0))</f>
        <v>СШОР 18 Юго-Запад</v>
      </c>
    </row>
    <row r="97" spans="1:10" x14ac:dyDescent="0.35">
      <c r="A97" t="str">
        <f t="shared" si="1"/>
        <v>Языкова ЭллинаЖ14</v>
      </c>
      <c r="B97" s="4">
        <v>29</v>
      </c>
      <c r="C97" s="4" t="s">
        <v>124</v>
      </c>
      <c r="D97" s="4" t="s">
        <v>37</v>
      </c>
      <c r="E97" s="4">
        <v>2009</v>
      </c>
      <c r="F97" s="5">
        <v>5.4108796296296301E-2</v>
      </c>
      <c r="G97" s="4">
        <v>29</v>
      </c>
      <c r="H97" s="4">
        <v>1</v>
      </c>
      <c r="I97" s="16" t="s">
        <v>965</v>
      </c>
      <c r="J97" t="str">
        <f>IF(ISERROR(VLOOKUP($C97,Сумма!$B$3:$C$855,2,FALSE)),0,IF(VLOOKUP($C97,Сумма!$B$3:$N$855,13,FALSE)=I97,VLOOKUP($C97,Сумма!$B$3:$C$855,2,FALSE),0))</f>
        <v>СШОР 18 Макейчик</v>
      </c>
    </row>
    <row r="98" spans="1:10" x14ac:dyDescent="0.35">
      <c r="A98" t="str">
        <f t="shared" si="1"/>
        <v>Наумова СофияЖ14</v>
      </c>
      <c r="B98" s="4">
        <v>30</v>
      </c>
      <c r="C98" s="4" t="s">
        <v>120</v>
      </c>
      <c r="D98" s="4" t="s">
        <v>61</v>
      </c>
      <c r="E98" s="4">
        <v>2009</v>
      </c>
      <c r="F98" s="4"/>
      <c r="G98" s="4"/>
      <c r="H98" s="4">
        <v>0.01</v>
      </c>
      <c r="I98" s="16" t="s">
        <v>965</v>
      </c>
      <c r="J98" t="str">
        <f>IF(ISERROR(VLOOKUP($C98,Сумма!$B$3:$C$855,2,FALSE)),0,IF(VLOOKUP($C98,Сумма!$B$3:$N$855,13,FALSE)=I98,VLOOKUP($C98,Сумма!$B$3:$C$855,2,FALSE),0))</f>
        <v>СШОР 18 Азимут</v>
      </c>
    </row>
    <row r="99" spans="1:10" x14ac:dyDescent="0.35">
      <c r="A99" t="str">
        <f t="shared" si="1"/>
        <v>Никголова ВикторияЖ14</v>
      </c>
      <c r="B99" s="4">
        <v>31</v>
      </c>
      <c r="C99" s="4" t="s">
        <v>661</v>
      </c>
      <c r="D99" s="4" t="s">
        <v>211</v>
      </c>
      <c r="E99" s="4">
        <v>2009</v>
      </c>
      <c r="F99" s="4"/>
      <c r="G99" s="4"/>
      <c r="H99" s="4">
        <v>0.01</v>
      </c>
      <c r="I99" s="16" t="s">
        <v>965</v>
      </c>
      <c r="J99" t="str">
        <f>IF(ISERROR(VLOOKUP($C99,Сумма!$B$3:$C$855,2,FALSE)),0,IF(VLOOKUP($C99,Сумма!$B$3:$N$855,13,FALSE)=I99,VLOOKUP($C99,Сумма!$B$3:$C$855,2,FALSE),0))</f>
        <v>СШОР 18 Тураев</v>
      </c>
    </row>
    <row r="100" spans="1:10" x14ac:dyDescent="0.35">
      <c r="A100" t="str">
        <f t="shared" si="1"/>
        <v>Старцева ИринаЖ14</v>
      </c>
      <c r="B100" s="4">
        <v>32</v>
      </c>
      <c r="C100" s="4" t="s">
        <v>114</v>
      </c>
      <c r="D100" s="4" t="s">
        <v>35</v>
      </c>
      <c r="E100" s="4">
        <v>2009</v>
      </c>
      <c r="F100" s="4"/>
      <c r="G100" s="4"/>
      <c r="H100" s="4">
        <v>0.01</v>
      </c>
      <c r="I100" s="16" t="s">
        <v>965</v>
      </c>
      <c r="J100" t="str">
        <f>IF(ISERROR(VLOOKUP($C100,Сумма!$B$3:$C$855,2,FALSE)),0,IF(VLOOKUP($C100,Сумма!$B$3:$N$855,13,FALSE)=I100,VLOOKUP($C100,Сумма!$B$3:$C$855,2,FALSE),0))</f>
        <v>СШОР 18 АТЛЕТ</v>
      </c>
    </row>
    <row r="101" spans="1:10" ht="15.5" x14ac:dyDescent="0.35">
      <c r="A101" t="str">
        <f t="shared" si="1"/>
        <v/>
      </c>
      <c r="B101" s="40" t="s">
        <v>662</v>
      </c>
      <c r="C101" s="40"/>
      <c r="D101" s="40"/>
      <c r="E101" s="40"/>
      <c r="F101" s="40"/>
      <c r="G101" s="40"/>
      <c r="H101" s="40"/>
      <c r="I101" s="17"/>
      <c r="J101">
        <f>IF(ISERROR(VLOOKUP($C101,Сумма!$B$3:$C$855,2,FALSE)),0,IF(VLOOKUP($C101,Сумма!$B$3:$N$855,13,FALSE)=I101,VLOOKUP($C101,Сумма!$B$3:$C$855,2,FALSE),0))</f>
        <v>0</v>
      </c>
    </row>
    <row r="102" spans="1:10" ht="15.5" x14ac:dyDescent="0.35">
      <c r="A102" t="str">
        <f t="shared" si="1"/>
        <v/>
      </c>
      <c r="B102" s="40"/>
      <c r="C102" s="40"/>
      <c r="D102" s="40"/>
      <c r="E102" s="40"/>
      <c r="F102" s="40"/>
      <c r="G102" s="40"/>
      <c r="H102" s="40"/>
      <c r="I102" s="17"/>
      <c r="J102">
        <f>IF(ISERROR(VLOOKUP($C102,Сумма!$B$3:$C$855,2,FALSE)),0,IF(VLOOKUP($C102,Сумма!$B$3:$N$855,13,FALSE)=I102,VLOOKUP($C102,Сумма!$B$3:$C$855,2,FALSE),0))</f>
        <v>0</v>
      </c>
    </row>
    <row r="103" spans="1:10" ht="28" x14ac:dyDescent="0.35">
      <c r="A103" t="str">
        <f t="shared" si="1"/>
        <v>Фамилия, имя</v>
      </c>
      <c r="B103" s="3" t="s">
        <v>20</v>
      </c>
      <c r="C103" s="4" t="s">
        <v>31</v>
      </c>
      <c r="D103" s="4" t="s">
        <v>21</v>
      </c>
      <c r="E103" s="4" t="s">
        <v>22</v>
      </c>
      <c r="F103" s="4" t="s">
        <v>23</v>
      </c>
      <c r="G103" s="4" t="s">
        <v>24</v>
      </c>
      <c r="H103" s="4" t="s">
        <v>25</v>
      </c>
      <c r="I103" s="16"/>
      <c r="J103">
        <f>IF(ISERROR(VLOOKUP($C103,Сумма!$B$3:$C$855,2,FALSE)),0,IF(VLOOKUP($C103,Сумма!$B$3:$N$855,13,FALSE)=I103,VLOOKUP($C103,Сумма!$B$3:$C$855,2,FALSE),0))</f>
        <v>0</v>
      </c>
    </row>
    <row r="104" spans="1:10" x14ac:dyDescent="0.35">
      <c r="A104" t="str">
        <f t="shared" si="1"/>
        <v>Лаврова ВероникаЖ16</v>
      </c>
      <c r="B104" s="4">
        <v>1</v>
      </c>
      <c r="C104" s="4" t="s">
        <v>154</v>
      </c>
      <c r="D104" s="4" t="s">
        <v>98</v>
      </c>
      <c r="E104" s="4">
        <v>2007</v>
      </c>
      <c r="F104" s="5">
        <v>8.4722222222222213E-3</v>
      </c>
      <c r="G104" s="4">
        <v>1</v>
      </c>
      <c r="H104" s="4">
        <v>200</v>
      </c>
      <c r="I104" s="16" t="s">
        <v>966</v>
      </c>
      <c r="J104" t="str">
        <f>IF(ISERROR(VLOOKUP($C104,Сумма!$B$3:$C$855,2,FALSE)),0,IF(VLOOKUP($C104,Сумма!$B$3:$N$855,13,FALSE)=I104,VLOOKUP($C104,Сумма!$B$3:$C$855,2,FALSE),0))</f>
        <v>СШОР 18 Торнадо</v>
      </c>
    </row>
    <row r="105" spans="1:10" x14ac:dyDescent="0.35">
      <c r="A105" t="str">
        <f t="shared" si="1"/>
        <v>Калантарова АлинаЖ16</v>
      </c>
      <c r="B105" s="4">
        <v>2</v>
      </c>
      <c r="C105" s="4" t="s">
        <v>127</v>
      </c>
      <c r="D105" s="4" t="s">
        <v>58</v>
      </c>
      <c r="E105" s="4">
        <v>2007</v>
      </c>
      <c r="F105" s="5">
        <v>8.8425925925925911E-3</v>
      </c>
      <c r="G105" s="4">
        <v>2</v>
      </c>
      <c r="H105" s="4">
        <v>195.7</v>
      </c>
      <c r="I105" s="16" t="s">
        <v>966</v>
      </c>
      <c r="J105" t="str">
        <f>IF(ISERROR(VLOOKUP($C105,Сумма!$B$3:$C$855,2,FALSE)),0,IF(VLOOKUP($C105,Сумма!$B$3:$N$855,13,FALSE)=I105,VLOOKUP($C105,Сумма!$B$3:$C$855,2,FALSE),0))</f>
        <v>СШОР 18 Дон спорт</v>
      </c>
    </row>
    <row r="106" spans="1:10" x14ac:dyDescent="0.35">
      <c r="A106" t="str">
        <f t="shared" si="1"/>
        <v>Шипилова ВалерияЖ16</v>
      </c>
      <c r="B106" s="4">
        <v>3</v>
      </c>
      <c r="C106" s="4" t="s">
        <v>663</v>
      </c>
      <c r="D106" s="4" t="s">
        <v>98</v>
      </c>
      <c r="E106" s="4">
        <v>2006</v>
      </c>
      <c r="F106" s="5">
        <v>9.0972222222222218E-3</v>
      </c>
      <c r="G106" s="4">
        <v>3</v>
      </c>
      <c r="H106" s="4">
        <v>192.7</v>
      </c>
      <c r="I106" s="16" t="s">
        <v>966</v>
      </c>
      <c r="J106" t="str">
        <f>IF(ISERROR(VLOOKUP($C106,Сумма!$B$3:$C$855,2,FALSE)),0,IF(VLOOKUP($C106,Сумма!$B$3:$N$855,13,FALSE)=I106,VLOOKUP($C106,Сумма!$B$3:$C$855,2,FALSE),0))</f>
        <v>СШОР 18 Торнадо</v>
      </c>
    </row>
    <row r="107" spans="1:10" x14ac:dyDescent="0.35">
      <c r="A107" t="str">
        <f t="shared" si="1"/>
        <v>Киселева ЕлизаветаЖ16</v>
      </c>
      <c r="B107" s="4">
        <v>4</v>
      </c>
      <c r="C107" s="4" t="s">
        <v>136</v>
      </c>
      <c r="D107" s="4" t="s">
        <v>48</v>
      </c>
      <c r="E107" s="4">
        <v>2007</v>
      </c>
      <c r="F107" s="5">
        <v>9.2708333333333341E-3</v>
      </c>
      <c r="G107" s="4">
        <v>4</v>
      </c>
      <c r="H107" s="4">
        <v>190.6</v>
      </c>
      <c r="I107" s="16" t="s">
        <v>966</v>
      </c>
      <c r="J107" t="str">
        <f>IF(ISERROR(VLOOKUP($C107,Сумма!$B$3:$C$855,2,FALSE)),0,IF(VLOOKUP($C107,Сумма!$B$3:$N$855,13,FALSE)=I107,VLOOKUP($C107,Сумма!$B$3:$C$855,2,FALSE),0))</f>
        <v>СШОР 18 Юго-Запад</v>
      </c>
    </row>
    <row r="108" spans="1:10" x14ac:dyDescent="0.35">
      <c r="A108" t="str">
        <f t="shared" si="1"/>
        <v>Перепеченая АннаЖ16</v>
      </c>
      <c r="B108" s="4">
        <v>5</v>
      </c>
      <c r="C108" s="4" t="s">
        <v>134</v>
      </c>
      <c r="D108" s="4" t="s">
        <v>37</v>
      </c>
      <c r="E108" s="4">
        <v>2007</v>
      </c>
      <c r="F108" s="5">
        <v>9.5833333333333343E-3</v>
      </c>
      <c r="G108" s="4">
        <v>5</v>
      </c>
      <c r="H108" s="4">
        <v>186.9</v>
      </c>
      <c r="I108" s="16" t="s">
        <v>966</v>
      </c>
      <c r="J108" t="str">
        <f>IF(ISERROR(VLOOKUP($C108,Сумма!$B$3:$C$855,2,FALSE)),0,IF(VLOOKUP($C108,Сумма!$B$3:$N$855,13,FALSE)=I108,VLOOKUP($C108,Сумма!$B$3:$C$855,2,FALSE),0))</f>
        <v>СШОР 18 Макейчик</v>
      </c>
    </row>
    <row r="109" spans="1:10" x14ac:dyDescent="0.35">
      <c r="A109" t="str">
        <f t="shared" si="1"/>
        <v>Салькова ДарьяЖ16</v>
      </c>
      <c r="B109" s="4">
        <v>6</v>
      </c>
      <c r="C109" s="4" t="s">
        <v>135</v>
      </c>
      <c r="D109" s="4" t="s">
        <v>58</v>
      </c>
      <c r="E109" s="4">
        <v>2007</v>
      </c>
      <c r="F109" s="5">
        <v>9.7916666666666655E-3</v>
      </c>
      <c r="G109" s="4">
        <v>6</v>
      </c>
      <c r="H109" s="4">
        <v>184.5</v>
      </c>
      <c r="I109" s="16" t="s">
        <v>966</v>
      </c>
      <c r="J109" t="str">
        <f>IF(ISERROR(VLOOKUP($C109,Сумма!$B$3:$C$855,2,FALSE)),0,IF(VLOOKUP($C109,Сумма!$B$3:$N$855,13,FALSE)=I109,VLOOKUP($C109,Сумма!$B$3:$C$855,2,FALSE),0))</f>
        <v>СШОР 18 Дон спорт</v>
      </c>
    </row>
    <row r="110" spans="1:10" x14ac:dyDescent="0.35">
      <c r="A110" t="str">
        <f t="shared" si="1"/>
        <v>Садова ДарьянаЖ16</v>
      </c>
      <c r="B110" s="4">
        <v>7</v>
      </c>
      <c r="C110" s="4" t="s">
        <v>133</v>
      </c>
      <c r="D110" s="4" t="s">
        <v>37</v>
      </c>
      <c r="E110" s="4">
        <v>2007</v>
      </c>
      <c r="F110" s="5">
        <v>9.9537037037037042E-3</v>
      </c>
      <c r="G110" s="4">
        <v>7</v>
      </c>
      <c r="H110" s="4">
        <v>182.6</v>
      </c>
      <c r="I110" s="16" t="s">
        <v>966</v>
      </c>
      <c r="J110" t="str">
        <f>IF(ISERROR(VLOOKUP($C110,Сумма!$B$3:$C$855,2,FALSE)),0,IF(VLOOKUP($C110,Сумма!$B$3:$N$855,13,FALSE)=I110,VLOOKUP($C110,Сумма!$B$3:$C$855,2,FALSE),0))</f>
        <v>СШОР 18 Макейчик</v>
      </c>
    </row>
    <row r="111" spans="1:10" x14ac:dyDescent="0.35">
      <c r="A111" t="str">
        <f t="shared" si="1"/>
        <v>Ильина АринаЖ16</v>
      </c>
      <c r="B111" s="4">
        <v>8</v>
      </c>
      <c r="C111" s="4" t="s">
        <v>139</v>
      </c>
      <c r="D111" s="4" t="s">
        <v>37</v>
      </c>
      <c r="E111" s="4">
        <v>2007</v>
      </c>
      <c r="F111" s="5">
        <v>1.0381944444444444E-2</v>
      </c>
      <c r="G111" s="4">
        <v>8</v>
      </c>
      <c r="H111" s="4">
        <v>177.5</v>
      </c>
      <c r="I111" s="16" t="s">
        <v>966</v>
      </c>
      <c r="J111" t="str">
        <f>IF(ISERROR(VLOOKUP($C111,Сумма!$B$3:$C$855,2,FALSE)),0,IF(VLOOKUP($C111,Сумма!$B$3:$N$855,13,FALSE)=I111,VLOOKUP($C111,Сумма!$B$3:$C$855,2,FALSE),0))</f>
        <v>СШОР 18 Макейчик</v>
      </c>
    </row>
    <row r="112" spans="1:10" x14ac:dyDescent="0.35">
      <c r="A112" t="str">
        <f t="shared" si="1"/>
        <v>Одиноких ПолинаЖ16</v>
      </c>
      <c r="B112" s="4">
        <v>9</v>
      </c>
      <c r="C112" s="4" t="s">
        <v>142</v>
      </c>
      <c r="D112" s="4" t="s">
        <v>143</v>
      </c>
      <c r="E112" s="4">
        <v>2007</v>
      </c>
      <c r="F112" s="5">
        <v>1.0439814814814813E-2</v>
      </c>
      <c r="G112" s="4">
        <v>9</v>
      </c>
      <c r="H112" s="4">
        <v>176.8</v>
      </c>
      <c r="I112" s="16" t="s">
        <v>966</v>
      </c>
      <c r="J112" t="str">
        <f>IF(ISERROR(VLOOKUP($C112,Сумма!$B$3:$C$855,2,FALSE)),0,IF(VLOOKUP($C112,Сумма!$B$3:$N$855,13,FALSE)=I112,VLOOKUP($C112,Сумма!$B$3:$C$855,2,FALSE),0))</f>
        <v>СШОР 18 Астахова</v>
      </c>
    </row>
    <row r="113" spans="1:10" x14ac:dyDescent="0.35">
      <c r="A113" t="str">
        <f t="shared" si="1"/>
        <v>Котова АннаЖ16</v>
      </c>
      <c r="B113" s="4">
        <v>10</v>
      </c>
      <c r="C113" s="4" t="s">
        <v>129</v>
      </c>
      <c r="D113" s="4" t="s">
        <v>37</v>
      </c>
      <c r="E113" s="4">
        <v>2006</v>
      </c>
      <c r="F113" s="5">
        <v>1.0659722222222221E-2</v>
      </c>
      <c r="G113" s="4">
        <v>10</v>
      </c>
      <c r="H113" s="4">
        <v>174.2</v>
      </c>
      <c r="I113" s="16" t="s">
        <v>966</v>
      </c>
      <c r="J113" t="str">
        <f>IF(ISERROR(VLOOKUP($C113,Сумма!$B$3:$C$855,2,FALSE)),0,IF(VLOOKUP($C113,Сумма!$B$3:$N$855,13,FALSE)=I113,VLOOKUP($C113,Сумма!$B$3:$C$855,2,FALSE),0))</f>
        <v>СШОР 18 Макейчик</v>
      </c>
    </row>
    <row r="114" spans="1:10" x14ac:dyDescent="0.35">
      <c r="A114" t="str">
        <f t="shared" si="1"/>
        <v>Фролова ЕкатеринаЖ16</v>
      </c>
      <c r="B114" s="4">
        <v>11</v>
      </c>
      <c r="C114" s="4" t="s">
        <v>140</v>
      </c>
      <c r="D114" s="4" t="s">
        <v>61</v>
      </c>
      <c r="E114" s="4">
        <v>2007</v>
      </c>
      <c r="F114" s="5">
        <v>1.0694444444444444E-2</v>
      </c>
      <c r="G114" s="4">
        <v>11</v>
      </c>
      <c r="H114" s="4">
        <v>173.8</v>
      </c>
      <c r="I114" s="16" t="s">
        <v>966</v>
      </c>
      <c r="J114" t="str">
        <f>IF(ISERROR(VLOOKUP($C114,Сумма!$B$3:$C$855,2,FALSE)),0,IF(VLOOKUP($C114,Сумма!$B$3:$N$855,13,FALSE)=I114,VLOOKUP($C114,Сумма!$B$3:$C$855,2,FALSE),0))</f>
        <v>СШОР 18 Азимут</v>
      </c>
    </row>
    <row r="115" spans="1:10" x14ac:dyDescent="0.35">
      <c r="A115" t="str">
        <f t="shared" si="1"/>
        <v>Орлянская ЕлизаветаЖ16</v>
      </c>
      <c r="B115" s="4">
        <v>12</v>
      </c>
      <c r="C115" s="4" t="s">
        <v>152</v>
      </c>
      <c r="D115" s="4" t="s">
        <v>94</v>
      </c>
      <c r="E115" s="4">
        <v>2007</v>
      </c>
      <c r="F115" s="5">
        <v>1.1180555555555556E-2</v>
      </c>
      <c r="G115" s="4">
        <v>12</v>
      </c>
      <c r="H115" s="4">
        <v>168.1</v>
      </c>
      <c r="I115" s="16" t="s">
        <v>966</v>
      </c>
      <c r="J115" t="str">
        <f>IF(ISERROR(VLOOKUP($C115,Сумма!$B$3:$C$855,2,FALSE)),0,IF(VLOOKUP($C115,Сумма!$B$3:$N$855,13,FALSE)=I115,VLOOKUP($C115,Сумма!$B$3:$C$855,2,FALSE),0))</f>
        <v>СШОР 18 Вильденберг</v>
      </c>
    </row>
    <row r="116" spans="1:10" x14ac:dyDescent="0.35">
      <c r="A116" t="str">
        <f t="shared" si="1"/>
        <v>Хусаинова АнгелинаЖ16</v>
      </c>
      <c r="B116" s="4">
        <v>13</v>
      </c>
      <c r="C116" s="4" t="s">
        <v>664</v>
      </c>
      <c r="D116" s="4" t="s">
        <v>48</v>
      </c>
      <c r="E116" s="4">
        <v>2006</v>
      </c>
      <c r="F116" s="5">
        <v>1.1539351851851851E-2</v>
      </c>
      <c r="G116" s="4">
        <v>13</v>
      </c>
      <c r="H116" s="4">
        <v>163.80000000000001</v>
      </c>
      <c r="I116" s="16" t="s">
        <v>966</v>
      </c>
      <c r="J116" t="str">
        <f>IF(ISERROR(VLOOKUP($C116,Сумма!$B$3:$C$855,2,FALSE)),0,IF(VLOOKUP($C116,Сумма!$B$3:$N$855,13,FALSE)=I116,VLOOKUP($C116,Сумма!$B$3:$C$855,2,FALSE),0))</f>
        <v>СШОР 18 Юго-Запад</v>
      </c>
    </row>
    <row r="117" spans="1:10" x14ac:dyDescent="0.35">
      <c r="A117" t="str">
        <f t="shared" si="1"/>
        <v>Щекунских ЕлизаветаЖ16</v>
      </c>
      <c r="B117" s="4">
        <v>14</v>
      </c>
      <c r="C117" s="4" t="s">
        <v>141</v>
      </c>
      <c r="D117" s="4" t="s">
        <v>112</v>
      </c>
      <c r="E117" s="4">
        <v>2007</v>
      </c>
      <c r="F117" s="5">
        <v>1.1817129629629629E-2</v>
      </c>
      <c r="G117" s="4">
        <v>14</v>
      </c>
      <c r="H117" s="4">
        <v>160.6</v>
      </c>
      <c r="I117" s="16" t="s">
        <v>966</v>
      </c>
      <c r="J117" t="str">
        <f>IF(ISERROR(VLOOKUP($C117,Сумма!$B$3:$C$855,2,FALSE)),0,IF(VLOOKUP($C117,Сумма!$B$3:$N$855,13,FALSE)=I117,VLOOKUP($C117,Сумма!$B$3:$C$855,2,FALSE),0))</f>
        <v>СШОР 18 Канищева</v>
      </c>
    </row>
    <row r="118" spans="1:10" x14ac:dyDescent="0.35">
      <c r="A118" t="str">
        <f t="shared" si="1"/>
        <v>Журова АринаЖ16</v>
      </c>
      <c r="B118" s="4">
        <v>15</v>
      </c>
      <c r="C118" s="4" t="s">
        <v>153</v>
      </c>
      <c r="D118" s="4" t="s">
        <v>48</v>
      </c>
      <c r="E118" s="4">
        <v>2006</v>
      </c>
      <c r="F118" s="5">
        <v>1.1979166666666666E-2</v>
      </c>
      <c r="G118" s="4">
        <v>15</v>
      </c>
      <c r="H118" s="4">
        <v>158.69999999999999</v>
      </c>
      <c r="I118" s="16" t="s">
        <v>966</v>
      </c>
      <c r="J118" t="str">
        <f>IF(ISERROR(VLOOKUP($C118,Сумма!$B$3:$C$855,2,FALSE)),0,IF(VLOOKUP($C118,Сумма!$B$3:$N$855,13,FALSE)=I118,VLOOKUP($C118,Сумма!$B$3:$C$855,2,FALSE),0))</f>
        <v>СШОР 18 Юго-Запад</v>
      </c>
    </row>
    <row r="119" spans="1:10" x14ac:dyDescent="0.35">
      <c r="A119" t="str">
        <f t="shared" si="1"/>
        <v>Герина ВероникаЖ16</v>
      </c>
      <c r="B119" s="4">
        <v>16</v>
      </c>
      <c r="C119" s="4" t="s">
        <v>128</v>
      </c>
      <c r="D119" s="4" t="s">
        <v>58</v>
      </c>
      <c r="E119" s="4">
        <v>2007</v>
      </c>
      <c r="F119" s="5">
        <v>1.2152777777777778E-2</v>
      </c>
      <c r="G119" s="4">
        <v>16</v>
      </c>
      <c r="H119" s="4">
        <v>156.6</v>
      </c>
      <c r="I119" s="16" t="s">
        <v>966</v>
      </c>
      <c r="J119" t="str">
        <f>IF(ISERROR(VLOOKUP($C119,Сумма!$B$3:$C$855,2,FALSE)),0,IF(VLOOKUP($C119,Сумма!$B$3:$N$855,13,FALSE)=I119,VLOOKUP($C119,Сумма!$B$3:$C$855,2,FALSE),0))</f>
        <v>СШОР 18 Дон спорт</v>
      </c>
    </row>
    <row r="120" spans="1:10" x14ac:dyDescent="0.35">
      <c r="A120" t="str">
        <f t="shared" si="1"/>
        <v>Кускова ДарьяЖ16</v>
      </c>
      <c r="B120" s="4">
        <v>17</v>
      </c>
      <c r="C120" s="4" t="s">
        <v>145</v>
      </c>
      <c r="D120" s="4" t="s">
        <v>112</v>
      </c>
      <c r="E120" s="4">
        <v>2007</v>
      </c>
      <c r="F120" s="5">
        <v>1.2546296296296297E-2</v>
      </c>
      <c r="G120" s="4">
        <v>17</v>
      </c>
      <c r="H120" s="4">
        <v>152</v>
      </c>
      <c r="I120" s="16" t="s">
        <v>966</v>
      </c>
      <c r="J120" t="str">
        <f>IF(ISERROR(VLOOKUP($C120,Сумма!$B$3:$C$855,2,FALSE)),0,IF(VLOOKUP($C120,Сумма!$B$3:$N$855,13,FALSE)=I120,VLOOKUP($C120,Сумма!$B$3:$C$855,2,FALSE),0))</f>
        <v>СШОР 18 Канищева</v>
      </c>
    </row>
    <row r="121" spans="1:10" x14ac:dyDescent="0.35">
      <c r="A121" t="str">
        <f t="shared" si="1"/>
        <v>Вахтина ВераЖ16</v>
      </c>
      <c r="B121" s="4">
        <v>18</v>
      </c>
      <c r="C121" s="4" t="s">
        <v>147</v>
      </c>
      <c r="D121" s="4" t="s">
        <v>48</v>
      </c>
      <c r="E121" s="4">
        <v>2006</v>
      </c>
      <c r="F121" s="5">
        <v>1.3043981481481483E-2</v>
      </c>
      <c r="G121" s="4">
        <v>18</v>
      </c>
      <c r="H121" s="4">
        <v>146.1</v>
      </c>
      <c r="I121" s="16" t="s">
        <v>966</v>
      </c>
      <c r="J121" t="str">
        <f>IF(ISERROR(VLOOKUP($C121,Сумма!$B$3:$C$855,2,FALSE)),0,IF(VLOOKUP($C121,Сумма!$B$3:$N$855,13,FALSE)=I121,VLOOKUP($C121,Сумма!$B$3:$C$855,2,FALSE),0))</f>
        <v>СШОР 18 Юго-Запад</v>
      </c>
    </row>
    <row r="122" spans="1:10" x14ac:dyDescent="0.35">
      <c r="A122" t="str">
        <f t="shared" si="1"/>
        <v>Берцева ЕлизаветаЖ16</v>
      </c>
      <c r="B122" s="4">
        <v>19</v>
      </c>
      <c r="C122" s="4" t="s">
        <v>144</v>
      </c>
      <c r="D122" s="4" t="s">
        <v>48</v>
      </c>
      <c r="E122" s="4">
        <v>2007</v>
      </c>
      <c r="F122" s="5">
        <v>1.3356481481481483E-2</v>
      </c>
      <c r="G122" s="4">
        <v>19</v>
      </c>
      <c r="H122" s="4">
        <v>142.4</v>
      </c>
      <c r="I122" s="16" t="s">
        <v>966</v>
      </c>
      <c r="J122" t="str">
        <f>IF(ISERROR(VLOOKUP($C122,Сумма!$B$3:$C$855,2,FALSE)),0,IF(VLOOKUP($C122,Сумма!$B$3:$N$855,13,FALSE)=I122,VLOOKUP($C122,Сумма!$B$3:$C$855,2,FALSE),0))</f>
        <v>СШОР 18 Юго-Запад</v>
      </c>
    </row>
    <row r="123" spans="1:10" x14ac:dyDescent="0.35">
      <c r="A123" t="str">
        <f t="shared" si="1"/>
        <v>Стародубова КсенияЖ16</v>
      </c>
      <c r="B123" s="4">
        <v>20</v>
      </c>
      <c r="C123" s="4" t="s">
        <v>146</v>
      </c>
      <c r="D123" s="4" t="s">
        <v>48</v>
      </c>
      <c r="E123" s="4">
        <v>2006</v>
      </c>
      <c r="F123" s="5">
        <v>1.4745370370370372E-2</v>
      </c>
      <c r="G123" s="4">
        <v>20</v>
      </c>
      <c r="H123" s="4">
        <v>126</v>
      </c>
      <c r="I123" s="16" t="s">
        <v>966</v>
      </c>
      <c r="J123" t="str">
        <f>IF(ISERROR(VLOOKUP($C123,Сумма!$B$3:$C$855,2,FALSE)),0,IF(VLOOKUP($C123,Сумма!$B$3:$N$855,13,FALSE)=I123,VLOOKUP($C123,Сумма!$B$3:$C$855,2,FALSE),0))</f>
        <v>СШОР 18 Юго-Запад</v>
      </c>
    </row>
    <row r="124" spans="1:10" x14ac:dyDescent="0.35">
      <c r="A124" t="str">
        <f t="shared" si="1"/>
        <v>Семибратова МаргаритаЖ16</v>
      </c>
      <c r="B124" s="4">
        <v>21</v>
      </c>
      <c r="C124" s="4" t="s">
        <v>148</v>
      </c>
      <c r="D124" s="4" t="s">
        <v>149</v>
      </c>
      <c r="E124" s="4">
        <v>2007</v>
      </c>
      <c r="F124" s="5">
        <v>1.5150462962962963E-2</v>
      </c>
      <c r="G124" s="4">
        <v>21</v>
      </c>
      <c r="H124" s="4">
        <v>121.2</v>
      </c>
      <c r="I124" s="16" t="s">
        <v>966</v>
      </c>
      <c r="J124" t="str">
        <f>IF(ISERROR(VLOOKUP($C124,Сумма!$B$3:$C$855,2,FALSE)),0,IF(VLOOKUP($C124,Сумма!$B$3:$N$855,13,FALSE)=I124,VLOOKUP($C124,Сумма!$B$3:$C$855,2,FALSE),0))</f>
        <v>СШОР 18 Олимп</v>
      </c>
    </row>
    <row r="125" spans="1:10" x14ac:dyDescent="0.35">
      <c r="A125" t="str">
        <f t="shared" si="1"/>
        <v>Помогаева ВикторияЖ16</v>
      </c>
      <c r="B125" s="4">
        <v>22</v>
      </c>
      <c r="C125" s="4" t="s">
        <v>150</v>
      </c>
      <c r="D125" s="4" t="s">
        <v>48</v>
      </c>
      <c r="E125" s="4">
        <v>2007</v>
      </c>
      <c r="F125" s="4"/>
      <c r="G125" s="4"/>
      <c r="H125" s="4">
        <v>0.01</v>
      </c>
      <c r="I125" s="16" t="s">
        <v>966</v>
      </c>
      <c r="J125" t="str">
        <f>IF(ISERROR(VLOOKUP($C125,Сумма!$B$3:$C$855,2,FALSE)),0,IF(VLOOKUP($C125,Сумма!$B$3:$N$855,13,FALSE)=I125,VLOOKUP($C125,Сумма!$B$3:$C$855,2,FALSE),0))</f>
        <v>СШОР 18 Юго-Запад</v>
      </c>
    </row>
    <row r="126" spans="1:10" ht="15.5" x14ac:dyDescent="0.35">
      <c r="A126" t="str">
        <f t="shared" si="1"/>
        <v/>
      </c>
      <c r="B126" s="40" t="s">
        <v>10</v>
      </c>
      <c r="C126" s="40"/>
      <c r="D126" s="40"/>
      <c r="E126" s="40"/>
      <c r="F126" s="40"/>
      <c r="G126" s="40"/>
      <c r="H126" s="40"/>
      <c r="I126" s="17"/>
      <c r="J126">
        <f>IF(ISERROR(VLOOKUP($C126,Сумма!$B$3:$C$855,2,FALSE)),0,IF(VLOOKUP($C126,Сумма!$B$3:$N$855,13,FALSE)=I126,VLOOKUP($C126,Сумма!$B$3:$C$855,2,FALSE),0))</f>
        <v>0</v>
      </c>
    </row>
    <row r="127" spans="1:10" ht="15.5" x14ac:dyDescent="0.35">
      <c r="A127" t="str">
        <f t="shared" si="1"/>
        <v/>
      </c>
      <c r="B127" s="40"/>
      <c r="C127" s="40"/>
      <c r="D127" s="40"/>
      <c r="E127" s="40"/>
      <c r="F127" s="40"/>
      <c r="G127" s="40"/>
      <c r="H127" s="40"/>
      <c r="I127" s="17"/>
      <c r="J127">
        <f>IF(ISERROR(VLOOKUP($C127,Сумма!$B$3:$C$855,2,FALSE)),0,IF(VLOOKUP($C127,Сумма!$B$3:$N$855,13,FALSE)=I127,VLOOKUP($C127,Сумма!$B$3:$C$855,2,FALSE),0))</f>
        <v>0</v>
      </c>
    </row>
    <row r="128" spans="1:10" ht="28" x14ac:dyDescent="0.35">
      <c r="A128" t="str">
        <f t="shared" si="1"/>
        <v>Фамилия, имя</v>
      </c>
      <c r="B128" s="3" t="s">
        <v>20</v>
      </c>
      <c r="C128" s="4" t="s">
        <v>31</v>
      </c>
      <c r="D128" s="4" t="s">
        <v>21</v>
      </c>
      <c r="E128" s="4" t="s">
        <v>22</v>
      </c>
      <c r="F128" s="4" t="s">
        <v>23</v>
      </c>
      <c r="G128" s="4" t="s">
        <v>24</v>
      </c>
      <c r="H128" s="4" t="s">
        <v>25</v>
      </c>
      <c r="I128" s="16"/>
      <c r="J128">
        <f>IF(ISERROR(VLOOKUP($C128,Сумма!$B$3:$C$855,2,FALSE)),0,IF(VLOOKUP($C128,Сумма!$B$3:$N$855,13,FALSE)=I128,VLOOKUP($C128,Сумма!$B$3:$C$855,2,FALSE),0))</f>
        <v>0</v>
      </c>
    </row>
    <row r="129" spans="1:10" x14ac:dyDescent="0.35">
      <c r="A129" t="str">
        <f t="shared" si="1"/>
        <v>Шамарина ЕкатеринаЖ18</v>
      </c>
      <c r="B129" s="4">
        <v>1</v>
      </c>
      <c r="C129" s="4" t="s">
        <v>155</v>
      </c>
      <c r="D129" s="4" t="s">
        <v>33</v>
      </c>
      <c r="E129" s="4">
        <v>2004</v>
      </c>
      <c r="F129" s="5">
        <v>1.0590277777777777E-2</v>
      </c>
      <c r="G129" s="4">
        <v>1</v>
      </c>
      <c r="H129" s="4">
        <v>200</v>
      </c>
      <c r="I129" s="16" t="s">
        <v>967</v>
      </c>
      <c r="J129" t="str">
        <f>IF(ISERROR(VLOOKUP($C129,Сумма!$B$3:$C$855,2,FALSE)),0,IF(VLOOKUP($C129,Сумма!$B$3:$N$855,13,FALSE)=I129,VLOOKUP($C129,Сумма!$B$3:$C$855,2,FALSE),0))</f>
        <v>СШОР 18 ОРИОН</v>
      </c>
    </row>
    <row r="130" spans="1:10" x14ac:dyDescent="0.35">
      <c r="A130" t="str">
        <f t="shared" si="1"/>
        <v>Гладких КсенияЖ18</v>
      </c>
      <c r="B130" s="4">
        <v>2</v>
      </c>
      <c r="C130" s="4" t="s">
        <v>471</v>
      </c>
      <c r="D130" s="4" t="s">
        <v>48</v>
      </c>
      <c r="E130" s="4">
        <v>2004</v>
      </c>
      <c r="F130" s="5">
        <v>1.1284722222222222E-2</v>
      </c>
      <c r="G130" s="4">
        <v>2</v>
      </c>
      <c r="H130" s="4">
        <v>193.5</v>
      </c>
      <c r="I130" s="16" t="s">
        <v>967</v>
      </c>
      <c r="J130" t="str">
        <f>IF(ISERROR(VLOOKUP($C130,Сумма!$B$3:$C$855,2,FALSE)),0,IF(VLOOKUP($C130,Сумма!$B$3:$N$855,13,FALSE)=I130,VLOOKUP($C130,Сумма!$B$3:$C$855,2,FALSE),0))</f>
        <v>СШОР 18 Юго-Запад</v>
      </c>
    </row>
    <row r="131" spans="1:10" x14ac:dyDescent="0.35">
      <c r="A131" t="str">
        <f t="shared" si="1"/>
        <v>Черепанова ЕкатеринаЖ18</v>
      </c>
      <c r="B131" s="4">
        <v>3</v>
      </c>
      <c r="C131" s="4" t="s">
        <v>157</v>
      </c>
      <c r="D131" s="4" t="s">
        <v>37</v>
      </c>
      <c r="E131" s="4">
        <v>2005</v>
      </c>
      <c r="F131" s="5">
        <v>1.1817129629629629E-2</v>
      </c>
      <c r="G131" s="4">
        <v>3</v>
      </c>
      <c r="H131" s="4">
        <v>188.5</v>
      </c>
      <c r="I131" s="16" t="s">
        <v>967</v>
      </c>
      <c r="J131" t="str">
        <f>IF(ISERROR(VLOOKUP($C131,Сумма!$B$3:$C$855,2,FALSE)),0,IF(VLOOKUP($C131,Сумма!$B$3:$N$855,13,FALSE)=I131,VLOOKUP($C131,Сумма!$B$3:$C$855,2,FALSE),0))</f>
        <v>СШОР 18 Макейчик</v>
      </c>
    </row>
    <row r="132" spans="1:10" x14ac:dyDescent="0.35">
      <c r="A132" t="str">
        <f t="shared" si="1"/>
        <v>Гурина МарияЖ18</v>
      </c>
      <c r="B132" s="4">
        <v>4</v>
      </c>
      <c r="C132" s="4" t="s">
        <v>137</v>
      </c>
      <c r="D132" s="4" t="s">
        <v>83</v>
      </c>
      <c r="E132" s="4">
        <v>2004</v>
      </c>
      <c r="F132" s="5">
        <v>1.3414351851851851E-2</v>
      </c>
      <c r="G132" s="4">
        <v>4</v>
      </c>
      <c r="H132" s="4">
        <v>173.4</v>
      </c>
      <c r="I132" s="16" t="s">
        <v>967</v>
      </c>
      <c r="J132">
        <f>IF(ISERROR(VLOOKUP($C132,Сумма!$B$3:$C$855,2,FALSE)),0,IF(VLOOKUP($C132,Сумма!$B$3:$N$855,13,FALSE)=I132,VLOOKUP($C132,Сумма!$B$3:$C$855,2,FALSE),0))</f>
        <v>0</v>
      </c>
    </row>
    <row r="133" spans="1:10" x14ac:dyDescent="0.35">
      <c r="A133" t="str">
        <f t="shared" si="1"/>
        <v>Волкова УльянаЖ18</v>
      </c>
      <c r="B133" s="4">
        <v>5</v>
      </c>
      <c r="C133" s="4" t="s">
        <v>159</v>
      </c>
      <c r="D133" s="4" t="s">
        <v>35</v>
      </c>
      <c r="E133" s="4">
        <v>2005</v>
      </c>
      <c r="F133" s="5">
        <v>1.4085648148148151E-2</v>
      </c>
      <c r="G133" s="4">
        <v>5</v>
      </c>
      <c r="H133" s="4">
        <v>167</v>
      </c>
      <c r="I133" s="16" t="s">
        <v>967</v>
      </c>
      <c r="J133" t="str">
        <f>IF(ISERROR(VLOOKUP($C133,Сумма!$B$3:$C$855,2,FALSE)),0,IF(VLOOKUP($C133,Сумма!$B$3:$N$855,13,FALSE)=I133,VLOOKUP($C133,Сумма!$B$3:$C$855,2,FALSE),0))</f>
        <v>СШОР 18 АТЛЕТ</v>
      </c>
    </row>
    <row r="134" spans="1:10" x14ac:dyDescent="0.35">
      <c r="A134" t="str">
        <f t="shared" si="1"/>
        <v>Мелихова АнастасияЖ18</v>
      </c>
      <c r="B134" s="4">
        <v>6</v>
      </c>
      <c r="C134" s="4" t="s">
        <v>160</v>
      </c>
      <c r="D134" s="4" t="s">
        <v>61</v>
      </c>
      <c r="E134" s="4">
        <v>2005</v>
      </c>
      <c r="F134" s="5">
        <v>1.4374999999999999E-2</v>
      </c>
      <c r="G134" s="4">
        <v>6</v>
      </c>
      <c r="H134" s="4">
        <v>164.3</v>
      </c>
      <c r="I134" s="16" t="s">
        <v>967</v>
      </c>
      <c r="J134" t="str">
        <f>IF(ISERROR(VLOOKUP($C134,Сумма!$B$3:$C$855,2,FALSE)),0,IF(VLOOKUP($C134,Сумма!$B$3:$N$855,13,FALSE)=I134,VLOOKUP($C134,Сумма!$B$3:$C$855,2,FALSE),0))</f>
        <v>СШОР 18 Азимут</v>
      </c>
    </row>
    <row r="135" spans="1:10" x14ac:dyDescent="0.35">
      <c r="A135" t="str">
        <f t="shared" si="1"/>
        <v>Душкина КсенияЖ18</v>
      </c>
      <c r="B135" s="4">
        <v>7</v>
      </c>
      <c r="C135" s="4" t="s">
        <v>161</v>
      </c>
      <c r="D135" s="4" t="s">
        <v>42</v>
      </c>
      <c r="E135" s="4">
        <v>2005</v>
      </c>
      <c r="F135" s="5">
        <v>1.4849537037037036E-2</v>
      </c>
      <c r="G135" s="4">
        <v>7</v>
      </c>
      <c r="H135" s="4">
        <v>159.80000000000001</v>
      </c>
      <c r="I135" s="16" t="s">
        <v>967</v>
      </c>
      <c r="J135" t="str">
        <f>IF(ISERROR(VLOOKUP($C135,Сумма!$B$3:$C$855,2,FALSE)),0,IF(VLOOKUP($C135,Сумма!$B$3:$N$855,13,FALSE)=I135,VLOOKUP($C135,Сумма!$B$3:$C$855,2,FALSE),0))</f>
        <v>СШОР 18 Авдеев</v>
      </c>
    </row>
    <row r="136" spans="1:10" x14ac:dyDescent="0.35">
      <c r="A136" t="str">
        <f t="shared" si="1"/>
        <v>Ажисламова ДианаЖ18</v>
      </c>
      <c r="B136" s="4">
        <v>8</v>
      </c>
      <c r="C136" s="4" t="s">
        <v>162</v>
      </c>
      <c r="D136" s="4" t="s">
        <v>33</v>
      </c>
      <c r="E136" s="4">
        <v>2004</v>
      </c>
      <c r="F136" s="5">
        <v>1.5266203703703705E-2</v>
      </c>
      <c r="G136" s="4">
        <v>8</v>
      </c>
      <c r="H136" s="4">
        <v>155.9</v>
      </c>
      <c r="I136" s="16" t="s">
        <v>967</v>
      </c>
      <c r="J136" t="str">
        <f>IF(ISERROR(VLOOKUP($C136,Сумма!$B$3:$C$855,2,FALSE)),0,IF(VLOOKUP($C136,Сумма!$B$3:$N$855,13,FALSE)=I136,VLOOKUP($C136,Сумма!$B$3:$C$855,2,FALSE),0))</f>
        <v>СШОР 18 ОРИОН</v>
      </c>
    </row>
    <row r="137" spans="1:10" x14ac:dyDescent="0.35">
      <c r="A137" t="str">
        <f t="shared" si="1"/>
        <v>Чавкина ЕлизаветаЖ18</v>
      </c>
      <c r="B137" s="4">
        <v>9</v>
      </c>
      <c r="C137" s="4" t="s">
        <v>475</v>
      </c>
      <c r="D137" s="4" t="s">
        <v>61</v>
      </c>
      <c r="E137" s="4">
        <v>2004</v>
      </c>
      <c r="F137" s="5">
        <v>1.7210648148148149E-2</v>
      </c>
      <c r="G137" s="4">
        <v>9</v>
      </c>
      <c r="H137" s="4">
        <v>137.5</v>
      </c>
      <c r="I137" s="16" t="s">
        <v>967</v>
      </c>
      <c r="J137" t="str">
        <f>IF(ISERROR(VLOOKUP($C137,Сумма!$B$3:$C$855,2,FALSE)),0,IF(VLOOKUP($C137,Сумма!$B$3:$N$855,13,FALSE)=I137,VLOOKUP($C137,Сумма!$B$3:$C$855,2,FALSE),0))</f>
        <v>СШОР 18 Азимут</v>
      </c>
    </row>
    <row r="138" spans="1:10" ht="15.5" x14ac:dyDescent="0.35">
      <c r="A138" t="str">
        <f t="shared" si="1"/>
        <v/>
      </c>
      <c r="B138" s="40" t="s">
        <v>665</v>
      </c>
      <c r="C138" s="40"/>
      <c r="D138" s="40"/>
      <c r="E138" s="40"/>
      <c r="F138" s="40"/>
      <c r="G138" s="40"/>
      <c r="H138" s="40"/>
      <c r="I138" s="17"/>
      <c r="J138">
        <f>IF(ISERROR(VLOOKUP($C138,Сумма!$B$3:$C$855,2,FALSE)),0,IF(VLOOKUP($C138,Сумма!$B$3:$N$855,13,FALSE)=I138,VLOOKUP($C138,Сумма!$B$3:$C$855,2,FALSE),0))</f>
        <v>0</v>
      </c>
    </row>
    <row r="139" spans="1:10" ht="15.5" x14ac:dyDescent="0.35">
      <c r="A139" t="str">
        <f t="shared" si="1"/>
        <v/>
      </c>
      <c r="B139" s="40"/>
      <c r="C139" s="40"/>
      <c r="D139" s="40"/>
      <c r="E139" s="40"/>
      <c r="F139" s="40"/>
      <c r="G139" s="40"/>
      <c r="H139" s="40"/>
      <c r="I139" s="17"/>
      <c r="J139">
        <f>IF(ISERROR(VLOOKUP($C139,Сумма!$B$3:$C$855,2,FALSE)),0,IF(VLOOKUP($C139,Сумма!$B$3:$N$855,13,FALSE)=I139,VLOOKUP($C139,Сумма!$B$3:$C$855,2,FALSE),0))</f>
        <v>0</v>
      </c>
    </row>
    <row r="140" spans="1:10" ht="28" x14ac:dyDescent="0.35">
      <c r="A140" t="str">
        <f t="shared" si="1"/>
        <v>Фамилия, имя</v>
      </c>
      <c r="B140" s="3" t="s">
        <v>20</v>
      </c>
      <c r="C140" s="4" t="s">
        <v>31</v>
      </c>
      <c r="D140" s="4" t="s">
        <v>21</v>
      </c>
      <c r="E140" s="4" t="s">
        <v>22</v>
      </c>
      <c r="F140" s="4" t="s">
        <v>23</v>
      </c>
      <c r="G140" s="4" t="s">
        <v>24</v>
      </c>
      <c r="H140" s="4" t="s">
        <v>25</v>
      </c>
      <c r="I140" s="16"/>
      <c r="J140">
        <f>IF(ISERROR(VLOOKUP($C140,Сумма!$B$3:$C$855,2,FALSE)),0,IF(VLOOKUP($C140,Сумма!$B$3:$N$855,13,FALSE)=I140,VLOOKUP($C140,Сумма!$B$3:$C$855,2,FALSE),0))</f>
        <v>0</v>
      </c>
    </row>
    <row r="141" spans="1:10" x14ac:dyDescent="0.35">
      <c r="A141" t="str">
        <f t="shared" si="1"/>
        <v>Макейчик НатальяЖВ</v>
      </c>
      <c r="B141" s="4">
        <v>1</v>
      </c>
      <c r="C141" s="4" t="s">
        <v>163</v>
      </c>
      <c r="D141" s="4" t="s">
        <v>37</v>
      </c>
      <c r="E141" s="4">
        <v>1966</v>
      </c>
      <c r="F141" s="5">
        <v>9.1898148148148139E-3</v>
      </c>
      <c r="G141" s="4">
        <v>1</v>
      </c>
      <c r="H141" s="4">
        <v>200</v>
      </c>
      <c r="I141" s="16" t="s">
        <v>968</v>
      </c>
      <c r="J141" t="str">
        <f>IF(ISERROR(VLOOKUP($C141,Сумма!$B$3:$C$855,2,FALSE)),0,IF(VLOOKUP($C141,Сумма!$B$3:$N$855,13,FALSE)=I141,VLOOKUP($C141,Сумма!$B$3:$C$855,2,FALSE),0))</f>
        <v>СШОР 18 Макейчик</v>
      </c>
    </row>
    <row r="142" spans="1:10" x14ac:dyDescent="0.35">
      <c r="A142" t="str">
        <f t="shared" ref="A142:A205" si="2">C142&amp;I142</f>
        <v>Рыжкова НадеждаЖВ</v>
      </c>
      <c r="B142" s="4">
        <v>2</v>
      </c>
      <c r="C142" s="4" t="s">
        <v>164</v>
      </c>
      <c r="D142" s="4" t="s">
        <v>46</v>
      </c>
      <c r="E142" s="4">
        <v>1987</v>
      </c>
      <c r="F142" s="5">
        <v>9.3055555555555548E-3</v>
      </c>
      <c r="G142" s="4">
        <v>2</v>
      </c>
      <c r="H142" s="4">
        <v>198.8</v>
      </c>
      <c r="I142" s="16" t="s">
        <v>968</v>
      </c>
      <c r="J142" t="str">
        <f>IF(ISERROR(VLOOKUP($C142,Сумма!$B$3:$C$855,2,FALSE)),0,IF(VLOOKUP($C142,Сумма!$B$3:$N$855,13,FALSE)=I142,VLOOKUP($C142,Сумма!$B$3:$C$855,2,FALSE),0))</f>
        <v>СШОР 18 Смородино</v>
      </c>
    </row>
    <row r="143" spans="1:10" x14ac:dyDescent="0.35">
      <c r="A143" t="str">
        <f t="shared" si="2"/>
        <v>Малыгина МарияЖВ</v>
      </c>
      <c r="B143" s="4">
        <v>3</v>
      </c>
      <c r="C143" s="4" t="s">
        <v>165</v>
      </c>
      <c r="D143" s="4" t="s">
        <v>35</v>
      </c>
      <c r="E143" s="4">
        <v>1983</v>
      </c>
      <c r="F143" s="5">
        <v>9.8495370370370369E-3</v>
      </c>
      <c r="G143" s="4">
        <v>3</v>
      </c>
      <c r="H143" s="4">
        <v>192.9</v>
      </c>
      <c r="I143" s="16" t="s">
        <v>968</v>
      </c>
      <c r="J143" t="str">
        <f>IF(ISERROR(VLOOKUP($C143,Сумма!$B$3:$C$855,2,FALSE)),0,IF(VLOOKUP($C143,Сумма!$B$3:$N$855,13,FALSE)=I143,VLOOKUP($C143,Сумма!$B$3:$C$855,2,FALSE),0))</f>
        <v>СШОР 18 АТЛЕТ</v>
      </c>
    </row>
    <row r="144" spans="1:10" x14ac:dyDescent="0.35">
      <c r="A144" t="str">
        <f t="shared" si="2"/>
        <v>Старцева ЕленаЖВ</v>
      </c>
      <c r="B144" s="4">
        <v>4</v>
      </c>
      <c r="C144" s="4" t="s">
        <v>666</v>
      </c>
      <c r="D144" s="4" t="s">
        <v>46</v>
      </c>
      <c r="E144" s="4">
        <v>1986</v>
      </c>
      <c r="F144" s="5">
        <v>9.9305555555555553E-3</v>
      </c>
      <c r="G144" s="4">
        <v>4</v>
      </c>
      <c r="H144" s="4">
        <v>192</v>
      </c>
      <c r="I144" s="16" t="s">
        <v>968</v>
      </c>
      <c r="J144" t="str">
        <f>IF(ISERROR(VLOOKUP($C144,Сумма!$B$3:$C$855,2,FALSE)),0,IF(VLOOKUP($C144,Сумма!$B$3:$N$855,13,FALSE)=I144,VLOOKUP($C144,Сумма!$B$3:$C$855,2,FALSE),0))</f>
        <v>СШОР 18 Смородино</v>
      </c>
    </row>
    <row r="145" spans="1:10" x14ac:dyDescent="0.35">
      <c r="A145" t="str">
        <f t="shared" si="2"/>
        <v>Заенцева ТатьянаЖВ</v>
      </c>
      <c r="B145" s="4">
        <v>5</v>
      </c>
      <c r="C145" s="4" t="s">
        <v>667</v>
      </c>
      <c r="D145" s="4" t="s">
        <v>27</v>
      </c>
      <c r="E145" s="4">
        <v>1985</v>
      </c>
      <c r="F145" s="5">
        <v>1.0324074074074074E-2</v>
      </c>
      <c r="G145" s="4">
        <v>5</v>
      </c>
      <c r="H145" s="4">
        <v>187.7</v>
      </c>
      <c r="I145" s="16" t="s">
        <v>968</v>
      </c>
      <c r="J145" t="str">
        <f>IF(ISERROR(VLOOKUP($C145,Сумма!$B$3:$C$855,2,FALSE)),0,IF(VLOOKUP($C145,Сумма!$B$3:$N$855,13,FALSE)=I145,VLOOKUP($C145,Сумма!$B$3:$C$855,2,FALSE),0))</f>
        <v>Воронеж</v>
      </c>
    </row>
    <row r="146" spans="1:10" x14ac:dyDescent="0.35">
      <c r="A146" t="str">
        <f t="shared" si="2"/>
        <v>Захарова ЕленаЖВ</v>
      </c>
      <c r="B146" s="4">
        <v>6</v>
      </c>
      <c r="C146" s="4" t="s">
        <v>166</v>
      </c>
      <c r="D146" s="4" t="s">
        <v>37</v>
      </c>
      <c r="E146" s="4">
        <v>1980</v>
      </c>
      <c r="F146" s="5">
        <v>1.091435185185185E-2</v>
      </c>
      <c r="G146" s="4">
        <v>6</v>
      </c>
      <c r="H146" s="4">
        <v>181.3</v>
      </c>
      <c r="I146" s="16" t="s">
        <v>968</v>
      </c>
      <c r="J146" t="str">
        <f>IF(ISERROR(VLOOKUP($C146,Сумма!$B$3:$C$855,2,FALSE)),0,IF(VLOOKUP($C146,Сумма!$B$3:$N$855,13,FALSE)=I146,VLOOKUP($C146,Сумма!$B$3:$C$855,2,FALSE),0))</f>
        <v>СШОР 18 Макейчик</v>
      </c>
    </row>
    <row r="147" spans="1:10" x14ac:dyDescent="0.35">
      <c r="A147" t="str">
        <f t="shared" si="2"/>
        <v>Хованская МарияЖВ</v>
      </c>
      <c r="B147" s="4">
        <v>7</v>
      </c>
      <c r="C147" s="4" t="s">
        <v>167</v>
      </c>
      <c r="D147" s="4" t="s">
        <v>33</v>
      </c>
      <c r="E147" s="4">
        <v>1986</v>
      </c>
      <c r="F147" s="5">
        <v>1.0949074074074075E-2</v>
      </c>
      <c r="G147" s="4">
        <v>7</v>
      </c>
      <c r="H147" s="4">
        <v>180.9</v>
      </c>
      <c r="I147" s="16" t="s">
        <v>968</v>
      </c>
      <c r="J147" t="str">
        <f>IF(ISERROR(VLOOKUP($C147,Сумма!$B$3:$C$855,2,FALSE)),0,IF(VLOOKUP($C147,Сумма!$B$3:$N$855,13,FALSE)=I147,VLOOKUP($C147,Сумма!$B$3:$C$855,2,FALSE),0))</f>
        <v>СШОР 18 ОРИОН</v>
      </c>
    </row>
    <row r="148" spans="1:10" x14ac:dyDescent="0.35">
      <c r="A148" t="str">
        <f t="shared" si="2"/>
        <v>Гречкина ИринаЖВ</v>
      </c>
      <c r="B148" s="4">
        <v>8</v>
      </c>
      <c r="C148" s="4" t="s">
        <v>171</v>
      </c>
      <c r="D148" s="4" t="s">
        <v>149</v>
      </c>
      <c r="E148" s="4">
        <v>1982</v>
      </c>
      <c r="F148" s="5">
        <v>1.1678240740740741E-2</v>
      </c>
      <c r="G148" s="4">
        <v>8</v>
      </c>
      <c r="H148" s="4">
        <v>173</v>
      </c>
      <c r="I148" s="16" t="s">
        <v>968</v>
      </c>
      <c r="J148" t="str">
        <f>IF(ISERROR(VLOOKUP($C148,Сумма!$B$3:$C$855,2,FALSE)),0,IF(VLOOKUP($C148,Сумма!$B$3:$N$855,13,FALSE)=I148,VLOOKUP($C148,Сумма!$B$3:$C$855,2,FALSE),0))</f>
        <v>СШОР 18 Олимп</v>
      </c>
    </row>
    <row r="149" spans="1:10" x14ac:dyDescent="0.35">
      <c r="A149" t="str">
        <f t="shared" si="2"/>
        <v>Большунова ТатьянаЖВ</v>
      </c>
      <c r="B149" s="4">
        <v>9</v>
      </c>
      <c r="C149" s="4" t="s">
        <v>170</v>
      </c>
      <c r="D149" s="4" t="s">
        <v>37</v>
      </c>
      <c r="E149" s="4">
        <v>1963</v>
      </c>
      <c r="F149" s="5">
        <v>1.1724537037037035E-2</v>
      </c>
      <c r="G149" s="4">
        <v>9</v>
      </c>
      <c r="H149" s="4">
        <v>172.5</v>
      </c>
      <c r="I149" s="16" t="s">
        <v>968</v>
      </c>
      <c r="J149" t="str">
        <f>IF(ISERROR(VLOOKUP($C149,Сумма!$B$3:$C$855,2,FALSE)),0,IF(VLOOKUP($C149,Сумма!$B$3:$N$855,13,FALSE)=I149,VLOOKUP($C149,Сумма!$B$3:$C$855,2,FALSE),0))</f>
        <v>СШОР 18 Макейчик</v>
      </c>
    </row>
    <row r="150" spans="1:10" x14ac:dyDescent="0.35">
      <c r="A150" t="str">
        <f t="shared" si="2"/>
        <v>Дурнова ЕленаЖВ</v>
      </c>
      <c r="B150" s="4">
        <v>10</v>
      </c>
      <c r="C150" s="4" t="s">
        <v>172</v>
      </c>
      <c r="D150" s="4" t="s">
        <v>27</v>
      </c>
      <c r="E150" s="4">
        <v>1964</v>
      </c>
      <c r="F150" s="5">
        <v>1.2175925925925929E-2</v>
      </c>
      <c r="G150" s="4">
        <v>10</v>
      </c>
      <c r="H150" s="4">
        <v>167.6</v>
      </c>
      <c r="I150" s="16" t="s">
        <v>968</v>
      </c>
      <c r="J150" t="str">
        <f>IF(ISERROR(VLOOKUP($C150,Сумма!$B$3:$C$855,2,FALSE)),0,IF(VLOOKUP($C150,Сумма!$B$3:$N$855,13,FALSE)=I150,VLOOKUP($C150,Сумма!$B$3:$C$855,2,FALSE),0))</f>
        <v>Воронеж</v>
      </c>
    </row>
    <row r="151" spans="1:10" x14ac:dyDescent="0.35">
      <c r="A151" t="str">
        <f t="shared" si="2"/>
        <v>Таратута ЕленаЖВ</v>
      </c>
      <c r="B151" s="4">
        <v>11</v>
      </c>
      <c r="C151" s="4" t="s">
        <v>477</v>
      </c>
      <c r="D151" s="4" t="s">
        <v>478</v>
      </c>
      <c r="E151" s="4">
        <v>1966</v>
      </c>
      <c r="F151" s="5">
        <v>1.2743055555555556E-2</v>
      </c>
      <c r="G151" s="4">
        <v>11</v>
      </c>
      <c r="H151" s="4">
        <v>161.4</v>
      </c>
      <c r="I151" s="16" t="s">
        <v>968</v>
      </c>
      <c r="J151" t="str">
        <f>IF(ISERROR(VLOOKUP($C151,Сумма!$B$3:$C$855,2,FALSE)),0,IF(VLOOKUP($C151,Сумма!$B$3:$N$855,13,FALSE)=I151,VLOOKUP($C151,Сумма!$B$3:$C$855,2,FALSE),0))</f>
        <v>СИНТЕЗ</v>
      </c>
    </row>
    <row r="152" spans="1:10" x14ac:dyDescent="0.35">
      <c r="A152" t="str">
        <f t="shared" si="2"/>
        <v>Валова ЕленаЖВ</v>
      </c>
      <c r="B152" s="4">
        <v>12</v>
      </c>
      <c r="C152" s="4" t="s">
        <v>668</v>
      </c>
      <c r="D152" s="4" t="s">
        <v>669</v>
      </c>
      <c r="E152" s="4">
        <v>1967</v>
      </c>
      <c r="F152" s="5">
        <v>1.2905092592592591E-2</v>
      </c>
      <c r="G152" s="4">
        <v>12</v>
      </c>
      <c r="H152" s="4">
        <v>159.6</v>
      </c>
      <c r="I152" s="16" t="s">
        <v>968</v>
      </c>
      <c r="J152" t="str">
        <f>IF(ISERROR(VLOOKUP($C152,Сумма!$B$3:$C$855,2,FALSE)),0,IF(VLOOKUP($C152,Сумма!$B$3:$N$855,13,FALSE)=I152,VLOOKUP($C152,Сумма!$B$3:$C$855,2,FALSE),0))</f>
        <v>Липецк</v>
      </c>
    </row>
    <row r="153" spans="1:10" x14ac:dyDescent="0.35">
      <c r="A153" t="str">
        <f t="shared" si="2"/>
        <v>Грибанова ВераЖВ</v>
      </c>
      <c r="B153" s="4">
        <v>13</v>
      </c>
      <c r="C153" s="4" t="s">
        <v>670</v>
      </c>
      <c r="D153" s="4" t="s">
        <v>478</v>
      </c>
      <c r="E153" s="4">
        <v>1964</v>
      </c>
      <c r="F153" s="5">
        <v>1.3657407407407408E-2</v>
      </c>
      <c r="G153" s="4">
        <v>13</v>
      </c>
      <c r="H153" s="4">
        <v>151.4</v>
      </c>
      <c r="I153" s="16" t="s">
        <v>968</v>
      </c>
      <c r="J153" t="str">
        <f>IF(ISERROR(VLOOKUP($C153,Сумма!$B$3:$C$855,2,FALSE)),0,IF(VLOOKUP($C153,Сумма!$B$3:$N$855,13,FALSE)=I153,VLOOKUP($C153,Сумма!$B$3:$C$855,2,FALSE),0))</f>
        <v>СИНТЕЗ</v>
      </c>
    </row>
    <row r="154" spans="1:10" x14ac:dyDescent="0.35">
      <c r="A154" t="str">
        <f t="shared" si="2"/>
        <v>Чернышева ЛюдмилаЖВ</v>
      </c>
      <c r="B154" s="4">
        <v>14</v>
      </c>
      <c r="C154" s="4" t="s">
        <v>671</v>
      </c>
      <c r="D154" s="4" t="s">
        <v>42</v>
      </c>
      <c r="E154" s="4">
        <v>1985</v>
      </c>
      <c r="F154" s="5">
        <v>1.5046296296296295E-2</v>
      </c>
      <c r="G154" s="4">
        <v>14</v>
      </c>
      <c r="H154" s="4">
        <v>136.30000000000001</v>
      </c>
      <c r="I154" s="16" t="s">
        <v>968</v>
      </c>
      <c r="J154" t="str">
        <f>IF(ISERROR(VLOOKUP($C154,Сумма!$B$3:$C$855,2,FALSE)),0,IF(VLOOKUP($C154,Сумма!$B$3:$N$855,13,FALSE)=I154,VLOOKUP($C154,Сумма!$B$3:$C$855,2,FALSE),0))</f>
        <v>СШОР 18 Авдеев</v>
      </c>
    </row>
    <row r="155" spans="1:10" x14ac:dyDescent="0.35">
      <c r="A155" t="str">
        <f t="shared" si="2"/>
        <v>Кальницкая ГалинаЖВ</v>
      </c>
      <c r="B155" s="4">
        <v>15</v>
      </c>
      <c r="C155" s="4" t="s">
        <v>173</v>
      </c>
      <c r="D155" s="4" t="s">
        <v>33</v>
      </c>
      <c r="E155" s="4">
        <v>1982</v>
      </c>
      <c r="F155" s="5">
        <v>1.5509259259259257E-2</v>
      </c>
      <c r="G155" s="4">
        <v>15</v>
      </c>
      <c r="H155" s="4">
        <v>131.30000000000001</v>
      </c>
      <c r="I155" s="16" t="s">
        <v>968</v>
      </c>
      <c r="J155" t="str">
        <f>IF(ISERROR(VLOOKUP($C155,Сумма!$B$3:$C$855,2,FALSE)),0,IF(VLOOKUP($C155,Сумма!$B$3:$N$855,13,FALSE)=I155,VLOOKUP($C155,Сумма!$B$3:$C$855,2,FALSE),0))</f>
        <v>СШОР 18 ОРИОН</v>
      </c>
    </row>
    <row r="156" spans="1:10" x14ac:dyDescent="0.35">
      <c r="A156" t="str">
        <f t="shared" si="2"/>
        <v>Сигаева ИринаЖВ</v>
      </c>
      <c r="B156" s="4">
        <v>16</v>
      </c>
      <c r="C156" s="4" t="s">
        <v>672</v>
      </c>
      <c r="D156" s="4" t="s">
        <v>48</v>
      </c>
      <c r="E156" s="4">
        <v>1986</v>
      </c>
      <c r="F156" s="5">
        <v>1.5532407407407406E-2</v>
      </c>
      <c r="G156" s="4">
        <v>16</v>
      </c>
      <c r="H156" s="4">
        <v>131</v>
      </c>
      <c r="I156" s="16" t="s">
        <v>968</v>
      </c>
      <c r="J156" t="str">
        <f>IF(ISERROR(VLOOKUP($C156,Сумма!$B$3:$C$855,2,FALSE)),0,IF(VLOOKUP($C156,Сумма!$B$3:$N$855,13,FALSE)=I156,VLOOKUP($C156,Сумма!$B$3:$C$855,2,FALSE),0))</f>
        <v>СШОР 18 Юго-Запад</v>
      </c>
    </row>
    <row r="157" spans="1:10" x14ac:dyDescent="0.35">
      <c r="A157" t="str">
        <f t="shared" si="2"/>
        <v>Еремина ЕленаЖВ</v>
      </c>
      <c r="B157" s="4">
        <v>17</v>
      </c>
      <c r="C157" s="4" t="s">
        <v>176</v>
      </c>
      <c r="D157" s="4" t="s">
        <v>35</v>
      </c>
      <c r="E157" s="4">
        <v>1976</v>
      </c>
      <c r="F157" s="5">
        <v>1.7870370370370373E-2</v>
      </c>
      <c r="G157" s="4">
        <v>17</v>
      </c>
      <c r="H157" s="4">
        <v>105.6</v>
      </c>
      <c r="I157" s="16" t="s">
        <v>968</v>
      </c>
      <c r="J157" t="str">
        <f>IF(ISERROR(VLOOKUP($C157,Сумма!$B$3:$C$855,2,FALSE)),0,IF(VLOOKUP($C157,Сумма!$B$3:$N$855,13,FALSE)=I157,VLOOKUP($C157,Сумма!$B$3:$C$855,2,FALSE),0))</f>
        <v>СШОР 18 АТЛЕТ</v>
      </c>
    </row>
    <row r="158" spans="1:10" x14ac:dyDescent="0.35">
      <c r="A158" t="str">
        <f t="shared" si="2"/>
        <v>Назарова ЛюдмилаЖВ</v>
      </c>
      <c r="B158" s="4">
        <v>18</v>
      </c>
      <c r="C158" s="4" t="s">
        <v>175</v>
      </c>
      <c r="D158" s="4" t="s">
        <v>48</v>
      </c>
      <c r="E158" s="4">
        <v>1983</v>
      </c>
      <c r="F158" s="5">
        <v>2.7592592592592596E-2</v>
      </c>
      <c r="G158" s="4">
        <v>18</v>
      </c>
      <c r="H158" s="4">
        <v>1</v>
      </c>
      <c r="I158" s="16" t="s">
        <v>968</v>
      </c>
      <c r="J158" t="str">
        <f>IF(ISERROR(VLOOKUP($C158,Сумма!$B$3:$C$855,2,FALSE)),0,IF(VLOOKUP($C158,Сумма!$B$3:$N$855,13,FALSE)=I158,VLOOKUP($C158,Сумма!$B$3:$C$855,2,FALSE),0))</f>
        <v>СШОР 18 Юго-Запад</v>
      </c>
    </row>
    <row r="159" spans="1:10" ht="15.5" x14ac:dyDescent="0.35">
      <c r="A159" t="str">
        <f t="shared" si="2"/>
        <v/>
      </c>
      <c r="B159" s="40" t="s">
        <v>673</v>
      </c>
      <c r="C159" s="40"/>
      <c r="D159" s="40"/>
      <c r="E159" s="40"/>
      <c r="F159" s="40"/>
      <c r="G159" s="40"/>
      <c r="H159" s="40"/>
      <c r="I159" s="17"/>
      <c r="J159">
        <f>IF(ISERROR(VLOOKUP($C159,Сумма!$B$3:$C$855,2,FALSE)),0,IF(VLOOKUP($C159,Сумма!$B$3:$N$855,13,FALSE)=I159,VLOOKUP($C159,Сумма!$B$3:$C$855,2,FALSE),0))</f>
        <v>0</v>
      </c>
    </row>
    <row r="160" spans="1:10" ht="15.5" x14ac:dyDescent="0.35">
      <c r="A160" t="str">
        <f t="shared" si="2"/>
        <v/>
      </c>
      <c r="B160" s="40"/>
      <c r="C160" s="40"/>
      <c r="D160" s="40"/>
      <c r="E160" s="40"/>
      <c r="F160" s="40"/>
      <c r="G160" s="40"/>
      <c r="H160" s="40"/>
      <c r="I160" s="17"/>
      <c r="J160">
        <f>IF(ISERROR(VLOOKUP($C160,Сумма!$B$3:$C$855,2,FALSE)),0,IF(VLOOKUP($C160,Сумма!$B$3:$N$855,13,FALSE)=I160,VLOOKUP($C160,Сумма!$B$3:$C$855,2,FALSE),0))</f>
        <v>0</v>
      </c>
    </row>
    <row r="161" spans="1:10" ht="28" x14ac:dyDescent="0.35">
      <c r="A161" t="str">
        <f t="shared" si="2"/>
        <v>Фамилия, имя</v>
      </c>
      <c r="B161" s="3" t="s">
        <v>20</v>
      </c>
      <c r="C161" s="4" t="s">
        <v>31</v>
      </c>
      <c r="D161" s="4" t="s">
        <v>21</v>
      </c>
      <c r="E161" s="4" t="s">
        <v>22</v>
      </c>
      <c r="F161" s="4" t="s">
        <v>23</v>
      </c>
      <c r="G161" s="4" t="s">
        <v>24</v>
      </c>
      <c r="H161" s="4" t="s">
        <v>25</v>
      </c>
      <c r="I161" s="16"/>
      <c r="J161">
        <f>IF(ISERROR(VLOOKUP($C161,Сумма!$B$3:$C$855,2,FALSE)),0,IF(VLOOKUP($C161,Сумма!$B$3:$N$855,13,FALSE)=I161,VLOOKUP($C161,Сумма!$B$3:$C$855,2,FALSE),0))</f>
        <v>0</v>
      </c>
    </row>
    <row r="162" spans="1:10" x14ac:dyDescent="0.35">
      <c r="A162" t="str">
        <f t="shared" si="2"/>
        <v>Калинина ЛилияЖЭ</v>
      </c>
      <c r="B162" s="4">
        <v>1</v>
      </c>
      <c r="C162" s="4" t="s">
        <v>178</v>
      </c>
      <c r="D162" s="4" t="s">
        <v>37</v>
      </c>
      <c r="E162" s="4">
        <v>1998</v>
      </c>
      <c r="F162" s="5">
        <v>1.0173611111111111E-2</v>
      </c>
      <c r="G162" s="4">
        <v>1</v>
      </c>
      <c r="H162" s="4">
        <v>200</v>
      </c>
      <c r="I162" s="16" t="s">
        <v>969</v>
      </c>
      <c r="J162" t="str">
        <f>IF(ISERROR(VLOOKUP($C162,Сумма!$B$3:$C$855,2,FALSE)),0,IF(VLOOKUP($C162,Сумма!$B$3:$N$855,13,FALSE)=I162,VLOOKUP($C162,Сумма!$B$3:$C$855,2,FALSE),0))</f>
        <v>СШОР 18 Макейчик</v>
      </c>
    </row>
    <row r="163" spans="1:10" x14ac:dyDescent="0.35">
      <c r="A163" t="str">
        <f t="shared" si="2"/>
        <v>Скачкова ТатьянаЖЭ</v>
      </c>
      <c r="B163" s="4">
        <v>2</v>
      </c>
      <c r="C163" s="4" t="s">
        <v>483</v>
      </c>
      <c r="D163" s="4" t="s">
        <v>37</v>
      </c>
      <c r="E163" s="4">
        <v>1998</v>
      </c>
      <c r="F163" s="5">
        <v>1.1111111111111112E-2</v>
      </c>
      <c r="G163" s="4">
        <v>2</v>
      </c>
      <c r="H163" s="4">
        <v>190.8</v>
      </c>
      <c r="I163" s="16" t="s">
        <v>969</v>
      </c>
      <c r="J163" t="str">
        <f>IF(ISERROR(VLOOKUP($C163,Сумма!$B$3:$C$855,2,FALSE)),0,IF(VLOOKUP($C163,Сумма!$B$3:$N$855,13,FALSE)=I163,VLOOKUP($C163,Сумма!$B$3:$C$855,2,FALSE),0))</f>
        <v>СШОР 18 Макейчик</v>
      </c>
    </row>
    <row r="164" spans="1:10" x14ac:dyDescent="0.35">
      <c r="A164" t="str">
        <f t="shared" si="2"/>
        <v>Попова АннаЖЭ</v>
      </c>
      <c r="B164" s="4">
        <v>3</v>
      </c>
      <c r="C164" s="4" t="s">
        <v>180</v>
      </c>
      <c r="D164" s="4" t="s">
        <v>44</v>
      </c>
      <c r="E164" s="4">
        <v>1996</v>
      </c>
      <c r="F164" s="5">
        <v>1.136574074074074E-2</v>
      </c>
      <c r="G164" s="4">
        <v>3</v>
      </c>
      <c r="H164" s="4">
        <v>188.3</v>
      </c>
      <c r="I164" s="16" t="s">
        <v>969</v>
      </c>
      <c r="J164" t="str">
        <f>IF(ISERROR(VLOOKUP($C164,Сумма!$B$3:$C$855,2,FALSE)),0,IF(VLOOKUP($C164,Сумма!$B$3:$N$855,13,FALSE)=I164,VLOOKUP($C164,Сумма!$B$3:$C$855,2,FALSE),0))</f>
        <v>СШОР 18 Берёзовая р</v>
      </c>
    </row>
    <row r="165" spans="1:10" x14ac:dyDescent="0.35">
      <c r="A165" t="str">
        <f t="shared" si="2"/>
        <v>Свирь ЕкатеринаЖЭ</v>
      </c>
      <c r="B165" s="4">
        <v>4</v>
      </c>
      <c r="C165" s="4" t="s">
        <v>181</v>
      </c>
      <c r="D165" s="4" t="s">
        <v>35</v>
      </c>
      <c r="E165" s="4">
        <v>1984</v>
      </c>
      <c r="F165" s="5">
        <v>1.224537037037037E-2</v>
      </c>
      <c r="G165" s="4">
        <v>4</v>
      </c>
      <c r="H165" s="4">
        <v>179.7</v>
      </c>
      <c r="I165" s="16" t="s">
        <v>969</v>
      </c>
      <c r="J165" t="str">
        <f>IF(ISERROR(VLOOKUP($C165,Сумма!$B$3:$C$855,2,FALSE)),0,IF(VLOOKUP($C165,Сумма!$B$3:$N$855,13,FALSE)=I165,VLOOKUP($C165,Сумма!$B$3:$C$855,2,FALSE),0))</f>
        <v>СШОР 18 АТЛЕТ</v>
      </c>
    </row>
    <row r="166" spans="1:10" x14ac:dyDescent="0.35">
      <c r="A166" t="str">
        <f t="shared" si="2"/>
        <v>Зеленина ЛидияЖЭ</v>
      </c>
      <c r="B166" s="4">
        <v>5</v>
      </c>
      <c r="C166" s="4" t="s">
        <v>186</v>
      </c>
      <c r="D166" s="4" t="s">
        <v>29</v>
      </c>
      <c r="E166" s="4">
        <v>1994</v>
      </c>
      <c r="F166" s="5">
        <v>1.2766203703703703E-2</v>
      </c>
      <c r="G166" s="4">
        <v>5</v>
      </c>
      <c r="H166" s="4">
        <v>174.6</v>
      </c>
      <c r="I166" s="16" t="s">
        <v>969</v>
      </c>
      <c r="J166" t="str">
        <f>IF(ISERROR(VLOOKUP($C166,Сумма!$B$3:$C$855,2,FALSE)),0,IF(VLOOKUP($C166,Сумма!$B$3:$N$855,13,FALSE)=I166,VLOOKUP($C166,Сумма!$B$3:$C$855,2,FALSE),0))</f>
        <v>Паровоз</v>
      </c>
    </row>
    <row r="167" spans="1:10" x14ac:dyDescent="0.35">
      <c r="A167" t="str">
        <f t="shared" si="2"/>
        <v>Литвина ИринаЖЭ</v>
      </c>
      <c r="B167" s="4">
        <v>6</v>
      </c>
      <c r="C167" s="4" t="s">
        <v>183</v>
      </c>
      <c r="D167" s="4" t="s">
        <v>35</v>
      </c>
      <c r="E167" s="4">
        <v>1990</v>
      </c>
      <c r="F167" s="5">
        <v>1.2893518518518519E-2</v>
      </c>
      <c r="G167" s="4">
        <v>6</v>
      </c>
      <c r="H167" s="4">
        <v>173.3</v>
      </c>
      <c r="I167" s="16" t="s">
        <v>969</v>
      </c>
      <c r="J167" t="str">
        <f>IF(ISERROR(VLOOKUP($C167,Сумма!$B$3:$C$855,2,FALSE)),0,IF(VLOOKUP($C167,Сумма!$B$3:$N$855,13,FALSE)=I167,VLOOKUP($C167,Сумма!$B$3:$C$855,2,FALSE),0))</f>
        <v>СШОР 18 АТЛЕТ</v>
      </c>
    </row>
    <row r="168" spans="1:10" x14ac:dyDescent="0.35">
      <c r="A168" t="str">
        <f t="shared" si="2"/>
        <v>Сукочева АнастасияЖЭ</v>
      </c>
      <c r="B168" s="4">
        <v>7</v>
      </c>
      <c r="C168" s="4" t="s">
        <v>182</v>
      </c>
      <c r="D168" s="4" t="s">
        <v>35</v>
      </c>
      <c r="E168" s="4">
        <v>2001</v>
      </c>
      <c r="F168" s="5">
        <v>1.2905092592592591E-2</v>
      </c>
      <c r="G168" s="4">
        <v>7</v>
      </c>
      <c r="H168" s="4">
        <v>173.2</v>
      </c>
      <c r="I168" s="16" t="s">
        <v>969</v>
      </c>
      <c r="J168" t="str">
        <f>IF(ISERROR(VLOOKUP($C168,Сумма!$B$3:$C$855,2,FALSE)),0,IF(VLOOKUP($C168,Сумма!$B$3:$N$855,13,FALSE)=I168,VLOOKUP($C168,Сумма!$B$3:$C$855,2,FALSE),0))</f>
        <v>СШОР 18 АТЛЕТ</v>
      </c>
    </row>
    <row r="169" spans="1:10" x14ac:dyDescent="0.35">
      <c r="A169" t="str">
        <f t="shared" si="2"/>
        <v>Киселева АннаЖЭ</v>
      </c>
      <c r="B169" s="4">
        <v>8</v>
      </c>
      <c r="C169" s="4" t="s">
        <v>485</v>
      </c>
      <c r="D169" s="4" t="s">
        <v>33</v>
      </c>
      <c r="E169" s="4">
        <v>2003</v>
      </c>
      <c r="F169" s="5">
        <v>1.34375E-2</v>
      </c>
      <c r="G169" s="4">
        <v>8</v>
      </c>
      <c r="H169" s="4">
        <v>168</v>
      </c>
      <c r="I169" s="16" t="s">
        <v>969</v>
      </c>
      <c r="J169" t="str">
        <f>IF(ISERROR(VLOOKUP($C169,Сумма!$B$3:$C$855,2,FALSE)),0,IF(VLOOKUP($C169,Сумма!$B$3:$N$855,13,FALSE)=I169,VLOOKUP($C169,Сумма!$B$3:$C$855,2,FALSE),0))</f>
        <v>СШОР 18 ОРИОН</v>
      </c>
    </row>
    <row r="170" spans="1:10" x14ac:dyDescent="0.35">
      <c r="A170" t="str">
        <f t="shared" si="2"/>
        <v>Плахотина ИринаЖЭ</v>
      </c>
      <c r="B170" s="4">
        <v>9</v>
      </c>
      <c r="C170" s="4" t="s">
        <v>185</v>
      </c>
      <c r="D170" s="4" t="s">
        <v>27</v>
      </c>
      <c r="E170" s="4">
        <v>1991</v>
      </c>
      <c r="F170" s="5">
        <v>1.3784722222222224E-2</v>
      </c>
      <c r="G170" s="4">
        <v>9</v>
      </c>
      <c r="H170" s="4">
        <v>164.6</v>
      </c>
      <c r="I170" s="16" t="s">
        <v>969</v>
      </c>
      <c r="J170" t="str">
        <f>IF(ISERROR(VLOOKUP($C170,Сумма!$B$3:$C$855,2,FALSE)),0,IF(VLOOKUP($C170,Сумма!$B$3:$N$855,13,FALSE)=I170,VLOOKUP($C170,Сумма!$B$3:$C$855,2,FALSE),0))</f>
        <v>Воронеж</v>
      </c>
    </row>
    <row r="171" spans="1:10" x14ac:dyDescent="0.35">
      <c r="A171" t="str">
        <f t="shared" si="2"/>
        <v>Кутьева ПолинаЖЭ</v>
      </c>
      <c r="B171" s="4">
        <v>10</v>
      </c>
      <c r="C171" s="4" t="s">
        <v>674</v>
      </c>
      <c r="D171" s="4" t="s">
        <v>37</v>
      </c>
      <c r="E171" s="4">
        <v>2000</v>
      </c>
      <c r="F171" s="5">
        <v>1.4733796296296295E-2</v>
      </c>
      <c r="G171" s="4">
        <v>10</v>
      </c>
      <c r="H171" s="4">
        <v>155.19999999999999</v>
      </c>
      <c r="I171" s="16" t="s">
        <v>969</v>
      </c>
      <c r="J171" t="str">
        <f>IF(ISERROR(VLOOKUP($C171,Сумма!$B$3:$C$855,2,FALSE)),0,IF(VLOOKUP($C171,Сумма!$B$3:$N$855,13,FALSE)=I171,VLOOKUP($C171,Сумма!$B$3:$C$855,2,FALSE),0))</f>
        <v>СШОР 18 Макейчик</v>
      </c>
    </row>
    <row r="172" spans="1:10" x14ac:dyDescent="0.35">
      <c r="A172" t="str">
        <f t="shared" si="2"/>
        <v>Полунина ИринаЖЭ</v>
      </c>
      <c r="B172" s="4">
        <v>11</v>
      </c>
      <c r="C172" s="4" t="s">
        <v>188</v>
      </c>
      <c r="D172" s="4" t="s">
        <v>27</v>
      </c>
      <c r="E172" s="4">
        <v>1990</v>
      </c>
      <c r="F172" s="5">
        <v>1.4907407407407406E-2</v>
      </c>
      <c r="G172" s="4">
        <v>11</v>
      </c>
      <c r="H172" s="4">
        <v>153.5</v>
      </c>
      <c r="I172" s="16" t="s">
        <v>969</v>
      </c>
      <c r="J172" t="str">
        <f>IF(ISERROR(VLOOKUP($C172,Сумма!$B$3:$C$855,2,FALSE)),0,IF(VLOOKUP($C172,Сумма!$B$3:$N$855,13,FALSE)=I172,VLOOKUP($C172,Сумма!$B$3:$C$855,2,FALSE),0))</f>
        <v>Воронеж</v>
      </c>
    </row>
    <row r="173" spans="1:10" x14ac:dyDescent="0.35">
      <c r="A173" t="str">
        <f t="shared" si="2"/>
        <v>Райкова ДарьяЖЭ</v>
      </c>
      <c r="B173" s="4">
        <v>12</v>
      </c>
      <c r="C173" s="4" t="s">
        <v>190</v>
      </c>
      <c r="D173" s="4" t="s">
        <v>27</v>
      </c>
      <c r="E173" s="4">
        <v>1999</v>
      </c>
      <c r="F173" s="5">
        <v>1.5462962962962963E-2</v>
      </c>
      <c r="G173" s="4">
        <v>12</v>
      </c>
      <c r="H173" s="4">
        <v>148.1</v>
      </c>
      <c r="I173" s="16" t="s">
        <v>969</v>
      </c>
      <c r="J173" t="str">
        <f>IF(ISERROR(VLOOKUP($C173,Сумма!$B$3:$C$855,2,FALSE)),0,IF(VLOOKUP($C173,Сумма!$B$3:$N$855,13,FALSE)=I173,VLOOKUP($C173,Сумма!$B$3:$C$855,2,FALSE),0))</f>
        <v>Воронеж</v>
      </c>
    </row>
    <row r="174" spans="1:10" x14ac:dyDescent="0.35">
      <c r="A174" t="str">
        <f t="shared" si="2"/>
        <v>Шевелева ИннаЖЭ</v>
      </c>
      <c r="B174" s="4">
        <v>13</v>
      </c>
      <c r="C174" s="4" t="s">
        <v>187</v>
      </c>
      <c r="D174" s="4" t="s">
        <v>27</v>
      </c>
      <c r="E174" s="4">
        <v>1985</v>
      </c>
      <c r="F174" s="5">
        <v>1.6550925925925924E-2</v>
      </c>
      <c r="G174" s="4">
        <v>13</v>
      </c>
      <c r="H174" s="4">
        <v>137.4</v>
      </c>
      <c r="I174" s="16" t="s">
        <v>969</v>
      </c>
      <c r="J174" t="str">
        <f>IF(ISERROR(VLOOKUP($C174,Сумма!$B$3:$C$855,2,FALSE)),0,IF(VLOOKUP($C174,Сумма!$B$3:$N$855,13,FALSE)=I174,VLOOKUP($C174,Сумма!$B$3:$C$855,2,FALSE),0))</f>
        <v>Воронеж</v>
      </c>
    </row>
    <row r="175" spans="1:10" x14ac:dyDescent="0.35">
      <c r="A175" t="str">
        <f t="shared" si="2"/>
        <v>Раздымалина НатальяЖЭ</v>
      </c>
      <c r="B175" s="4">
        <v>14</v>
      </c>
      <c r="C175" s="4" t="s">
        <v>191</v>
      </c>
      <c r="D175" s="4" t="s">
        <v>35</v>
      </c>
      <c r="E175" s="4">
        <v>1999</v>
      </c>
      <c r="F175" s="5">
        <v>1.8356481481481481E-2</v>
      </c>
      <c r="G175" s="4">
        <v>14</v>
      </c>
      <c r="H175" s="4">
        <v>119.6</v>
      </c>
      <c r="I175" s="16" t="s">
        <v>969</v>
      </c>
      <c r="J175" t="str">
        <f>IF(ISERROR(VLOOKUP($C175,Сумма!$B$3:$C$855,2,FALSE)),0,IF(VLOOKUP($C175,Сумма!$B$3:$N$855,13,FALSE)=I175,VLOOKUP($C175,Сумма!$B$3:$C$855,2,FALSE),0))</f>
        <v>СШОР 18 АТЛЕТ</v>
      </c>
    </row>
    <row r="176" spans="1:10" x14ac:dyDescent="0.35">
      <c r="A176" t="str">
        <f t="shared" si="2"/>
        <v>Федорова МарияЖЭ</v>
      </c>
      <c r="B176" s="4">
        <v>15</v>
      </c>
      <c r="C176" s="4" t="s">
        <v>675</v>
      </c>
      <c r="D176" s="4" t="s">
        <v>676</v>
      </c>
      <c r="E176" s="4">
        <v>1991</v>
      </c>
      <c r="F176" s="5">
        <v>2.3321759259259261E-2</v>
      </c>
      <c r="G176" s="4">
        <v>15</v>
      </c>
      <c r="H176" s="4">
        <v>70.8</v>
      </c>
      <c r="I176" s="16" t="s">
        <v>969</v>
      </c>
      <c r="J176" t="str">
        <f>IF(ISERROR(VLOOKUP($C176,Сумма!$B$3:$C$855,2,FALSE)),0,IF(VLOOKUP($C176,Сумма!$B$3:$N$855,13,FALSE)=I176,VLOOKUP($C176,Сумма!$B$3:$C$855,2,FALSE),0))</f>
        <v>Тула</v>
      </c>
    </row>
    <row r="177" spans="1:10" ht="15.5" x14ac:dyDescent="0.35">
      <c r="A177" t="str">
        <f t="shared" si="2"/>
        <v/>
      </c>
      <c r="B177" s="40" t="s">
        <v>677</v>
      </c>
      <c r="C177" s="40"/>
      <c r="D177" s="40"/>
      <c r="E177" s="40"/>
      <c r="F177" s="40"/>
      <c r="G177" s="40"/>
      <c r="H177" s="40"/>
      <c r="I177" s="17"/>
      <c r="J177">
        <f>IF(ISERROR(VLOOKUP($C177,Сумма!$B$3:$C$855,2,FALSE)),0,IF(VLOOKUP($C177,Сумма!$B$3:$N$855,13,FALSE)=I177,VLOOKUP($C177,Сумма!$B$3:$C$855,2,FALSE),0))</f>
        <v>0</v>
      </c>
    </row>
    <row r="178" spans="1:10" ht="15.5" x14ac:dyDescent="0.35">
      <c r="A178" t="str">
        <f t="shared" si="2"/>
        <v/>
      </c>
      <c r="B178" s="40"/>
      <c r="C178" s="40"/>
      <c r="D178" s="40"/>
      <c r="E178" s="40"/>
      <c r="F178" s="40"/>
      <c r="G178" s="40"/>
      <c r="H178" s="40"/>
      <c r="I178" s="17"/>
      <c r="J178">
        <f>IF(ISERROR(VLOOKUP($C178,Сумма!$B$3:$C$855,2,FALSE)),0,IF(VLOOKUP($C178,Сумма!$B$3:$N$855,13,FALSE)=I178,VLOOKUP($C178,Сумма!$B$3:$C$855,2,FALSE),0))</f>
        <v>0</v>
      </c>
    </row>
    <row r="179" spans="1:10" ht="28" x14ac:dyDescent="0.35">
      <c r="A179" t="str">
        <f t="shared" si="2"/>
        <v>Фамилия, имя</v>
      </c>
      <c r="B179" s="3" t="s">
        <v>20</v>
      </c>
      <c r="C179" s="4" t="s">
        <v>31</v>
      </c>
      <c r="D179" s="4" t="s">
        <v>21</v>
      </c>
      <c r="E179" s="4" t="s">
        <v>22</v>
      </c>
      <c r="F179" s="4" t="s">
        <v>23</v>
      </c>
      <c r="G179" s="4" t="s">
        <v>24</v>
      </c>
      <c r="H179" s="4" t="s">
        <v>25</v>
      </c>
      <c r="I179" s="16"/>
      <c r="J179">
        <f>IF(ISERROR(VLOOKUP($C179,Сумма!$B$3:$C$855,2,FALSE)),0,IF(VLOOKUP($C179,Сумма!$B$3:$N$855,13,FALSE)=I179,VLOOKUP($C179,Сумма!$B$3:$C$855,2,FALSE),0))</f>
        <v>0</v>
      </c>
    </row>
    <row r="180" spans="1:10" x14ac:dyDescent="0.35">
      <c r="A180" t="str">
        <f t="shared" si="2"/>
        <v>Хованский ВасилийМ10</v>
      </c>
      <c r="B180" s="4">
        <v>1</v>
      </c>
      <c r="C180" s="4" t="s">
        <v>192</v>
      </c>
      <c r="D180" s="4" t="s">
        <v>33</v>
      </c>
      <c r="E180" s="4">
        <v>2012</v>
      </c>
      <c r="F180" s="5">
        <v>7.4074074074074068E-3</v>
      </c>
      <c r="G180" s="4">
        <v>1</v>
      </c>
      <c r="H180" s="4">
        <v>200</v>
      </c>
      <c r="I180" s="16" t="s">
        <v>970</v>
      </c>
      <c r="J180" t="str">
        <f>IF(ISERROR(VLOOKUP($C180,Сумма!$B$3:$C$855,2,FALSE)),0,IF(VLOOKUP($C180,Сумма!$B$3:$N$855,13,FALSE)=I180,VLOOKUP($C180,Сумма!$B$3:$C$855,2,FALSE),0))</f>
        <v>СШОР 18 ОРИОН</v>
      </c>
    </row>
    <row r="181" spans="1:10" x14ac:dyDescent="0.35">
      <c r="A181" t="str">
        <f t="shared" si="2"/>
        <v>Шумко МихаилМ10</v>
      </c>
      <c r="B181" s="4">
        <v>2</v>
      </c>
      <c r="C181" s="4" t="s">
        <v>193</v>
      </c>
      <c r="D181" s="4" t="s">
        <v>37</v>
      </c>
      <c r="E181" s="4">
        <v>2012</v>
      </c>
      <c r="F181" s="5">
        <v>9.5370370370370366E-3</v>
      </c>
      <c r="G181" s="4">
        <v>2</v>
      </c>
      <c r="H181" s="4">
        <v>171.3</v>
      </c>
      <c r="I181" s="16" t="s">
        <v>970</v>
      </c>
      <c r="J181" t="str">
        <f>IF(ISERROR(VLOOKUP($C181,Сумма!$B$3:$C$855,2,FALSE)),0,IF(VLOOKUP($C181,Сумма!$B$3:$N$855,13,FALSE)=I181,VLOOKUP($C181,Сумма!$B$3:$C$855,2,FALSE),0))</f>
        <v>СШОР 18 Макейчик</v>
      </c>
    </row>
    <row r="182" spans="1:10" x14ac:dyDescent="0.35">
      <c r="A182" t="str">
        <f t="shared" si="2"/>
        <v>Панков ДанилМ10</v>
      </c>
      <c r="B182" s="4">
        <v>3</v>
      </c>
      <c r="C182" s="4" t="s">
        <v>195</v>
      </c>
      <c r="D182" s="4" t="s">
        <v>37</v>
      </c>
      <c r="E182" s="4">
        <v>2012</v>
      </c>
      <c r="F182" s="5">
        <v>1.0844907407407407E-2</v>
      </c>
      <c r="G182" s="4">
        <v>3</v>
      </c>
      <c r="H182" s="4">
        <v>153.6</v>
      </c>
      <c r="I182" s="16" t="s">
        <v>970</v>
      </c>
      <c r="J182" t="str">
        <f>IF(ISERROR(VLOOKUP($C182,Сумма!$B$3:$C$855,2,FALSE)),0,IF(VLOOKUP($C182,Сумма!$B$3:$N$855,13,FALSE)=I182,VLOOKUP($C182,Сумма!$B$3:$C$855,2,FALSE),0))</f>
        <v>СШОР 18 Макейчик</v>
      </c>
    </row>
    <row r="183" spans="1:10" x14ac:dyDescent="0.35">
      <c r="A183" t="str">
        <f t="shared" si="2"/>
        <v>Чикунов МихаилМ10</v>
      </c>
      <c r="B183" s="4">
        <v>4</v>
      </c>
      <c r="C183" s="4" t="s">
        <v>197</v>
      </c>
      <c r="D183" s="4" t="s">
        <v>98</v>
      </c>
      <c r="E183" s="4">
        <v>2012</v>
      </c>
      <c r="F183" s="5">
        <v>1.1006944444444444E-2</v>
      </c>
      <c r="G183" s="4">
        <v>4</v>
      </c>
      <c r="H183" s="4">
        <v>151.5</v>
      </c>
      <c r="I183" s="16" t="s">
        <v>970</v>
      </c>
      <c r="J183" t="str">
        <f>IF(ISERROR(VLOOKUP($C183,Сумма!$B$3:$C$855,2,FALSE)),0,IF(VLOOKUP($C183,Сумма!$B$3:$N$855,13,FALSE)=I183,VLOOKUP($C183,Сумма!$B$3:$C$855,2,FALSE),0))</f>
        <v>СШОР 18 Торнадо</v>
      </c>
    </row>
    <row r="184" spans="1:10" x14ac:dyDescent="0.35">
      <c r="A184" t="str">
        <f t="shared" si="2"/>
        <v>Головин ГеоргийМ10</v>
      </c>
      <c r="B184" s="4">
        <v>5</v>
      </c>
      <c r="C184" s="4" t="s">
        <v>194</v>
      </c>
      <c r="D184" s="4" t="s">
        <v>33</v>
      </c>
      <c r="E184" s="4">
        <v>2014</v>
      </c>
      <c r="F184" s="5">
        <v>1.3136574074074077E-2</v>
      </c>
      <c r="G184" s="4">
        <v>5</v>
      </c>
      <c r="H184" s="4">
        <v>122.7</v>
      </c>
      <c r="I184" s="16" t="s">
        <v>970</v>
      </c>
      <c r="J184" t="str">
        <f>IF(ISERROR(VLOOKUP($C184,Сумма!$B$3:$C$855,2,FALSE)),0,IF(VLOOKUP($C184,Сумма!$B$3:$N$855,13,FALSE)=I184,VLOOKUP($C184,Сумма!$B$3:$C$855,2,FALSE),0))</f>
        <v>СШОР 18 ОРИОН</v>
      </c>
    </row>
    <row r="185" spans="1:10" x14ac:dyDescent="0.35">
      <c r="A185" t="str">
        <f t="shared" si="2"/>
        <v>Толмачев ВасилийМ10</v>
      </c>
      <c r="B185" s="4">
        <v>6</v>
      </c>
      <c r="C185" s="4" t="s">
        <v>204</v>
      </c>
      <c r="D185" s="4" t="s">
        <v>37</v>
      </c>
      <c r="E185" s="4">
        <v>2013</v>
      </c>
      <c r="F185" s="5">
        <v>1.4780092592592595E-2</v>
      </c>
      <c r="G185" s="4">
        <v>6</v>
      </c>
      <c r="H185" s="4">
        <v>100.5</v>
      </c>
      <c r="I185" s="16" t="s">
        <v>970</v>
      </c>
      <c r="J185" t="str">
        <f>IF(ISERROR(VLOOKUP($C185,Сумма!$B$3:$C$855,2,FALSE)),0,IF(VLOOKUP($C185,Сумма!$B$3:$N$855,13,FALSE)=I185,VLOOKUP($C185,Сумма!$B$3:$C$855,2,FALSE),0))</f>
        <v>СШОР 18 Макейчик</v>
      </c>
    </row>
    <row r="186" spans="1:10" x14ac:dyDescent="0.35">
      <c r="A186" t="str">
        <f t="shared" si="2"/>
        <v>Котов АнтонМ10</v>
      </c>
      <c r="B186" s="4">
        <v>7</v>
      </c>
      <c r="C186" s="4" t="s">
        <v>199</v>
      </c>
      <c r="D186" s="4" t="s">
        <v>58</v>
      </c>
      <c r="E186" s="4">
        <v>2012</v>
      </c>
      <c r="F186" s="5">
        <v>1.4837962962962963E-2</v>
      </c>
      <c r="G186" s="4">
        <v>7</v>
      </c>
      <c r="H186" s="4">
        <v>99.7</v>
      </c>
      <c r="I186" s="16" t="s">
        <v>970</v>
      </c>
      <c r="J186" t="str">
        <f>IF(ISERROR(VLOOKUP($C186,Сумма!$B$3:$C$855,2,FALSE)),0,IF(VLOOKUP($C186,Сумма!$B$3:$N$855,13,FALSE)=I186,VLOOKUP($C186,Сумма!$B$3:$C$855,2,FALSE),0))</f>
        <v>СШОР 18 Дон спорт</v>
      </c>
    </row>
    <row r="187" spans="1:10" x14ac:dyDescent="0.35">
      <c r="A187" t="str">
        <f t="shared" si="2"/>
        <v>Гурин МихаилМ10</v>
      </c>
      <c r="B187" s="4">
        <v>8</v>
      </c>
      <c r="C187" s="4" t="s">
        <v>200</v>
      </c>
      <c r="D187" s="4" t="s">
        <v>83</v>
      </c>
      <c r="E187" s="4">
        <v>2012</v>
      </c>
      <c r="F187" s="5">
        <v>1.5162037037037036E-2</v>
      </c>
      <c r="G187" s="4">
        <v>8</v>
      </c>
      <c r="H187" s="4">
        <v>95.4</v>
      </c>
      <c r="I187" s="16" t="s">
        <v>970</v>
      </c>
      <c r="J187" t="str">
        <f>IF(ISERROR(VLOOKUP($C187,Сумма!$B$3:$C$855,2,FALSE)),0,IF(VLOOKUP($C187,Сумма!$B$3:$N$855,13,FALSE)=I187,VLOOKUP($C187,Сумма!$B$3:$C$855,2,FALSE),0))</f>
        <v>СШОР 18 ГавриловSki</v>
      </c>
    </row>
    <row r="188" spans="1:10" x14ac:dyDescent="0.35">
      <c r="A188" t="str">
        <f t="shared" si="2"/>
        <v>Зверев ВладимирМ10</v>
      </c>
      <c r="B188" s="4">
        <v>9</v>
      </c>
      <c r="C188" s="4" t="s">
        <v>678</v>
      </c>
      <c r="D188" s="4" t="s">
        <v>98</v>
      </c>
      <c r="E188" s="4">
        <v>2012</v>
      </c>
      <c r="F188" s="5">
        <v>1.6064814814814813E-2</v>
      </c>
      <c r="G188" s="4">
        <v>9</v>
      </c>
      <c r="H188" s="4">
        <v>83.2</v>
      </c>
      <c r="I188" s="16" t="s">
        <v>970</v>
      </c>
      <c r="J188" t="str">
        <f>IF(ISERROR(VLOOKUP($C188,Сумма!$B$3:$C$855,2,FALSE)),0,IF(VLOOKUP($C188,Сумма!$B$3:$N$855,13,FALSE)=I188,VLOOKUP($C188,Сумма!$B$3:$C$855,2,FALSE),0))</f>
        <v>СШОР 18 Торнадо</v>
      </c>
    </row>
    <row r="189" spans="1:10" x14ac:dyDescent="0.35">
      <c r="A189" t="str">
        <f t="shared" si="2"/>
        <v>Сигаев АндрейМ10</v>
      </c>
      <c r="B189" s="4">
        <v>10</v>
      </c>
      <c r="C189" s="4" t="s">
        <v>491</v>
      </c>
      <c r="D189" s="4" t="s">
        <v>48</v>
      </c>
      <c r="E189" s="4">
        <v>2013</v>
      </c>
      <c r="F189" s="5">
        <v>1.6203703703703703E-2</v>
      </c>
      <c r="G189" s="4">
        <v>10</v>
      </c>
      <c r="H189" s="4">
        <v>81.3</v>
      </c>
      <c r="I189" s="16" t="s">
        <v>970</v>
      </c>
      <c r="J189" t="str">
        <f>IF(ISERROR(VLOOKUP($C189,Сумма!$B$3:$C$855,2,FALSE)),0,IF(VLOOKUP($C189,Сумма!$B$3:$N$855,13,FALSE)=I189,VLOOKUP($C189,Сумма!$B$3:$C$855,2,FALSE),0))</f>
        <v>СШОР 18 Юго-Запад</v>
      </c>
    </row>
    <row r="190" spans="1:10" x14ac:dyDescent="0.35">
      <c r="A190" t="str">
        <f t="shared" si="2"/>
        <v>Громашев СтепанМ10</v>
      </c>
      <c r="B190" s="4">
        <v>11</v>
      </c>
      <c r="C190" s="4" t="s">
        <v>207</v>
      </c>
      <c r="D190" s="4" t="s">
        <v>48</v>
      </c>
      <c r="E190" s="4">
        <v>2012</v>
      </c>
      <c r="F190" s="5">
        <v>1.636574074074074E-2</v>
      </c>
      <c r="G190" s="4">
        <v>11</v>
      </c>
      <c r="H190" s="4">
        <v>79.099999999999994</v>
      </c>
      <c r="I190" s="16" t="s">
        <v>970</v>
      </c>
      <c r="J190" t="str">
        <f>IF(ISERROR(VLOOKUP($C190,Сумма!$B$3:$C$855,2,FALSE)),0,IF(VLOOKUP($C190,Сумма!$B$3:$N$855,13,FALSE)=I190,VLOOKUP($C190,Сумма!$B$3:$C$855,2,FALSE),0))</f>
        <v>СШОР 18 Юго-Запад</v>
      </c>
    </row>
    <row r="191" spans="1:10" x14ac:dyDescent="0.35">
      <c r="A191" t="str">
        <f t="shared" si="2"/>
        <v>Георгиев ГеоргийМ10</v>
      </c>
      <c r="B191" s="4">
        <v>12</v>
      </c>
      <c r="C191" s="4" t="s">
        <v>210</v>
      </c>
      <c r="D191" s="4" t="s">
        <v>211</v>
      </c>
      <c r="E191" s="4">
        <v>2012</v>
      </c>
      <c r="F191" s="5">
        <v>1.818287037037037E-2</v>
      </c>
      <c r="G191" s="4">
        <v>12</v>
      </c>
      <c r="H191" s="4">
        <v>54.6</v>
      </c>
      <c r="I191" s="16" t="s">
        <v>970</v>
      </c>
      <c r="J191" t="str">
        <f>IF(ISERROR(VLOOKUP($C191,Сумма!$B$3:$C$855,2,FALSE)),0,IF(VLOOKUP($C191,Сумма!$B$3:$N$855,13,FALSE)=I191,VLOOKUP($C191,Сумма!$B$3:$C$855,2,FALSE),0))</f>
        <v>СШОР 18 Тураев</v>
      </c>
    </row>
    <row r="192" spans="1:10" x14ac:dyDescent="0.35">
      <c r="A192" t="str">
        <f t="shared" si="2"/>
        <v>Швецов ИванМ10</v>
      </c>
      <c r="B192" s="4">
        <v>13</v>
      </c>
      <c r="C192" s="4" t="s">
        <v>221</v>
      </c>
      <c r="D192" s="4" t="s">
        <v>48</v>
      </c>
      <c r="E192" s="4">
        <v>2012</v>
      </c>
      <c r="F192" s="5">
        <v>1.8587962962962962E-2</v>
      </c>
      <c r="G192" s="4">
        <v>13</v>
      </c>
      <c r="H192" s="4">
        <v>49.1</v>
      </c>
      <c r="I192" s="16" t="s">
        <v>970</v>
      </c>
      <c r="J192" t="str">
        <f>IF(ISERROR(VLOOKUP($C192,Сумма!$B$3:$C$855,2,FALSE)),0,IF(VLOOKUP($C192,Сумма!$B$3:$N$855,13,FALSE)=I192,VLOOKUP($C192,Сумма!$B$3:$C$855,2,FALSE),0))</f>
        <v>СШОР 18 Юго-Запад</v>
      </c>
    </row>
    <row r="193" spans="1:10" x14ac:dyDescent="0.35">
      <c r="A193" t="str">
        <f t="shared" si="2"/>
        <v>Прядильщиков ЕвгенийМ10</v>
      </c>
      <c r="B193" s="4">
        <v>14</v>
      </c>
      <c r="C193" s="4" t="s">
        <v>202</v>
      </c>
      <c r="D193" s="4" t="s">
        <v>48</v>
      </c>
      <c r="E193" s="4">
        <v>2012</v>
      </c>
      <c r="F193" s="5">
        <v>1.9409722222222221E-2</v>
      </c>
      <c r="G193" s="4">
        <v>14</v>
      </c>
      <c r="H193" s="4">
        <v>38</v>
      </c>
      <c r="I193" s="16" t="s">
        <v>970</v>
      </c>
      <c r="J193" t="str">
        <f>IF(ISERROR(VLOOKUP($C193,Сумма!$B$3:$C$855,2,FALSE)),0,IF(VLOOKUP($C193,Сумма!$B$3:$N$855,13,FALSE)=I193,VLOOKUP($C193,Сумма!$B$3:$C$855,2,FALSE),0))</f>
        <v>СШОР 18 Юго-Запад</v>
      </c>
    </row>
    <row r="194" spans="1:10" x14ac:dyDescent="0.35">
      <c r="A194" t="str">
        <f t="shared" si="2"/>
        <v>Окунев РусланМ10</v>
      </c>
      <c r="B194" s="4">
        <v>15</v>
      </c>
      <c r="C194" s="4" t="s">
        <v>212</v>
      </c>
      <c r="D194" s="4" t="s">
        <v>58</v>
      </c>
      <c r="E194" s="4">
        <v>2012</v>
      </c>
      <c r="F194" s="5">
        <v>2.2094907407407407E-2</v>
      </c>
      <c r="G194" s="4">
        <v>15</v>
      </c>
      <c r="H194" s="4">
        <v>1.8</v>
      </c>
      <c r="I194" s="16" t="s">
        <v>970</v>
      </c>
      <c r="J194" t="str">
        <f>IF(ISERROR(VLOOKUP($C194,Сумма!$B$3:$C$855,2,FALSE)),0,IF(VLOOKUP($C194,Сумма!$B$3:$N$855,13,FALSE)=I194,VLOOKUP($C194,Сумма!$B$3:$C$855,2,FALSE),0))</f>
        <v>СШОР 18 Дон спорт</v>
      </c>
    </row>
    <row r="195" spans="1:10" x14ac:dyDescent="0.35">
      <c r="A195" t="str">
        <f t="shared" si="2"/>
        <v>Тазаев СвятославМ10</v>
      </c>
      <c r="B195" s="4">
        <v>16</v>
      </c>
      <c r="C195" s="4" t="s">
        <v>679</v>
      </c>
      <c r="D195" s="4" t="s">
        <v>48</v>
      </c>
      <c r="E195" s="4">
        <v>2012</v>
      </c>
      <c r="F195" s="5">
        <v>2.2407407407407407E-2</v>
      </c>
      <c r="G195" s="4">
        <v>16</v>
      </c>
      <c r="H195" s="4">
        <v>1</v>
      </c>
      <c r="I195" s="16" t="s">
        <v>970</v>
      </c>
      <c r="J195" t="str">
        <f>IF(ISERROR(VLOOKUP($C195,Сумма!$B$3:$C$855,2,FALSE)),0,IF(VLOOKUP($C195,Сумма!$B$3:$N$855,13,FALSE)=I195,VLOOKUP($C195,Сумма!$B$3:$C$855,2,FALSE),0))</f>
        <v>СШОР 18 Юго-Запад</v>
      </c>
    </row>
    <row r="196" spans="1:10" x14ac:dyDescent="0.35">
      <c r="A196" t="str">
        <f t="shared" si="2"/>
        <v>Исанов СтепанМ10</v>
      </c>
      <c r="B196" s="4">
        <v>17</v>
      </c>
      <c r="C196" s="4" t="s">
        <v>225</v>
      </c>
      <c r="D196" s="4" t="s">
        <v>44</v>
      </c>
      <c r="E196" s="4">
        <v>2012</v>
      </c>
      <c r="F196" s="5">
        <v>2.298611111111111E-2</v>
      </c>
      <c r="G196" s="4">
        <v>17</v>
      </c>
      <c r="H196" s="4">
        <v>1</v>
      </c>
      <c r="I196" s="16" t="s">
        <v>970</v>
      </c>
      <c r="J196" t="str">
        <f>IF(ISERROR(VLOOKUP($C196,Сумма!$B$3:$C$855,2,FALSE)),0,IF(VLOOKUP($C196,Сумма!$B$3:$N$855,13,FALSE)=I196,VLOOKUP($C196,Сумма!$B$3:$C$855,2,FALSE),0))</f>
        <v>СШОР 18 Берёзовая р</v>
      </c>
    </row>
    <row r="197" spans="1:10" x14ac:dyDescent="0.35">
      <c r="A197" t="str">
        <f t="shared" si="2"/>
        <v>Тройнов ВладиславМ10</v>
      </c>
      <c r="B197" s="4">
        <v>18</v>
      </c>
      <c r="C197" s="4" t="s">
        <v>493</v>
      </c>
      <c r="D197" s="4" t="s">
        <v>39</v>
      </c>
      <c r="E197" s="4">
        <v>2012</v>
      </c>
      <c r="F197" s="5">
        <v>2.3773148148148151E-2</v>
      </c>
      <c r="G197" s="4">
        <v>18</v>
      </c>
      <c r="H197" s="4">
        <v>1</v>
      </c>
      <c r="I197" s="16" t="s">
        <v>970</v>
      </c>
      <c r="J197" t="str">
        <f>IF(ISERROR(VLOOKUP($C197,Сумма!$B$3:$C$855,2,FALSE)),0,IF(VLOOKUP($C197,Сумма!$B$3:$N$855,13,FALSE)=I197,VLOOKUP($C197,Сумма!$B$3:$C$855,2,FALSE),0))</f>
        <v>СШОР 18 Sirius Пи</v>
      </c>
    </row>
    <row r="198" spans="1:10" x14ac:dyDescent="0.35">
      <c r="A198" t="str">
        <f t="shared" si="2"/>
        <v>Мешков НикитаМ10</v>
      </c>
      <c r="B198" s="4">
        <v>19</v>
      </c>
      <c r="C198" s="4" t="s">
        <v>217</v>
      </c>
      <c r="D198" s="4" t="s">
        <v>37</v>
      </c>
      <c r="E198" s="4">
        <v>2013</v>
      </c>
      <c r="F198" s="5">
        <v>2.6273148148148153E-2</v>
      </c>
      <c r="G198" s="4">
        <v>19</v>
      </c>
      <c r="H198" s="4">
        <v>1</v>
      </c>
      <c r="I198" s="16" t="s">
        <v>970</v>
      </c>
      <c r="J198" t="str">
        <f>IF(ISERROR(VLOOKUP($C198,Сумма!$B$3:$C$855,2,FALSE)),0,IF(VLOOKUP($C198,Сумма!$B$3:$N$855,13,FALSE)=I198,VLOOKUP($C198,Сумма!$B$3:$C$855,2,FALSE),0))</f>
        <v>СШОР 18 Макейчик</v>
      </c>
    </row>
    <row r="199" spans="1:10" x14ac:dyDescent="0.35">
      <c r="A199" t="str">
        <f t="shared" si="2"/>
        <v>Колесник ГеоргийМ10</v>
      </c>
      <c r="B199" s="4">
        <v>20</v>
      </c>
      <c r="C199" s="4" t="s">
        <v>216</v>
      </c>
      <c r="D199" s="4" t="s">
        <v>44</v>
      </c>
      <c r="E199" s="4">
        <v>2013</v>
      </c>
      <c r="F199" s="5">
        <v>2.6585648148148146E-2</v>
      </c>
      <c r="G199" s="4">
        <v>20</v>
      </c>
      <c r="H199" s="4">
        <v>1</v>
      </c>
      <c r="I199" s="16" t="s">
        <v>970</v>
      </c>
      <c r="J199" t="str">
        <f>IF(ISERROR(VLOOKUP($C199,Сумма!$B$3:$C$855,2,FALSE)),0,IF(VLOOKUP($C199,Сумма!$B$3:$N$855,13,FALSE)=I199,VLOOKUP($C199,Сумма!$B$3:$C$855,2,FALSE),0))</f>
        <v>СШОР 18 Берёзовая р</v>
      </c>
    </row>
    <row r="200" spans="1:10" x14ac:dyDescent="0.35">
      <c r="A200" t="str">
        <f t="shared" si="2"/>
        <v>Рудько АлексейМ10</v>
      </c>
      <c r="B200" s="4">
        <v>21</v>
      </c>
      <c r="C200" s="4" t="s">
        <v>198</v>
      </c>
      <c r="D200" s="4" t="s">
        <v>58</v>
      </c>
      <c r="E200" s="4">
        <v>2013</v>
      </c>
      <c r="F200" s="5">
        <v>2.8912037037037038E-2</v>
      </c>
      <c r="G200" s="4">
        <v>21</v>
      </c>
      <c r="H200" s="4">
        <v>1</v>
      </c>
      <c r="I200" s="16" t="s">
        <v>970</v>
      </c>
      <c r="J200" t="str">
        <f>IF(ISERROR(VLOOKUP($C200,Сумма!$B$3:$C$855,2,FALSE)),0,IF(VLOOKUP($C200,Сумма!$B$3:$N$855,13,FALSE)=I200,VLOOKUP($C200,Сумма!$B$3:$C$855,2,FALSE),0))</f>
        <v>СШОР 18 Дон спорт</v>
      </c>
    </row>
    <row r="201" spans="1:10" x14ac:dyDescent="0.35">
      <c r="A201" t="str">
        <f t="shared" si="2"/>
        <v>Окладников ЯрославМ10</v>
      </c>
      <c r="B201" s="4">
        <v>22</v>
      </c>
      <c r="C201" s="4" t="s">
        <v>209</v>
      </c>
      <c r="D201" s="4" t="s">
        <v>83</v>
      </c>
      <c r="E201" s="4">
        <v>2012</v>
      </c>
      <c r="F201" s="5">
        <v>3.0150462962962962E-2</v>
      </c>
      <c r="G201" s="4">
        <v>22</v>
      </c>
      <c r="H201" s="4">
        <v>1</v>
      </c>
      <c r="I201" s="16" t="s">
        <v>970</v>
      </c>
      <c r="J201" t="str">
        <f>IF(ISERROR(VLOOKUP($C201,Сумма!$B$3:$C$855,2,FALSE)),0,IF(VLOOKUP($C201,Сумма!$B$3:$N$855,13,FALSE)=I201,VLOOKUP($C201,Сумма!$B$3:$C$855,2,FALSE),0))</f>
        <v>СШОР 18 ГавриловSki</v>
      </c>
    </row>
    <row r="202" spans="1:10" x14ac:dyDescent="0.35">
      <c r="A202" t="str">
        <f t="shared" si="2"/>
        <v>Языков АлександрМ10</v>
      </c>
      <c r="B202" s="4">
        <v>23</v>
      </c>
      <c r="C202" s="4" t="s">
        <v>500</v>
      </c>
      <c r="D202" s="4" t="s">
        <v>37</v>
      </c>
      <c r="E202" s="4">
        <v>2013</v>
      </c>
      <c r="F202" s="5">
        <v>3.1770833333333331E-2</v>
      </c>
      <c r="G202" s="4">
        <v>23</v>
      </c>
      <c r="H202" s="4">
        <v>1</v>
      </c>
      <c r="I202" s="16" t="s">
        <v>970</v>
      </c>
      <c r="J202" t="str">
        <f>IF(ISERROR(VLOOKUP($C202,Сумма!$B$3:$C$855,2,FALSE)),0,IF(VLOOKUP($C202,Сумма!$B$3:$N$855,13,FALSE)=I202,VLOOKUP($C202,Сумма!$B$3:$C$855,2,FALSE),0))</f>
        <v>СШОР 18 Макейчик</v>
      </c>
    </row>
    <row r="203" spans="1:10" x14ac:dyDescent="0.35">
      <c r="A203" t="str">
        <f t="shared" si="2"/>
        <v>Эммерт ЛеонидМ10</v>
      </c>
      <c r="B203" s="4">
        <v>24</v>
      </c>
      <c r="C203" s="4" t="s">
        <v>218</v>
      </c>
      <c r="D203" s="4" t="s">
        <v>48</v>
      </c>
      <c r="E203" s="4">
        <v>2013</v>
      </c>
      <c r="F203" s="5">
        <v>3.453703703703704E-2</v>
      </c>
      <c r="G203" s="4">
        <v>24</v>
      </c>
      <c r="H203" s="4">
        <v>1</v>
      </c>
      <c r="I203" s="16" t="s">
        <v>970</v>
      </c>
      <c r="J203" t="str">
        <f>IF(ISERROR(VLOOKUP($C203,Сумма!$B$3:$C$855,2,FALSE)),0,IF(VLOOKUP($C203,Сумма!$B$3:$N$855,13,FALSE)=I203,VLOOKUP($C203,Сумма!$B$3:$C$855,2,FALSE),0))</f>
        <v>СШОР 18 Юго-Запад</v>
      </c>
    </row>
    <row r="204" spans="1:10" x14ac:dyDescent="0.35">
      <c r="A204" t="str">
        <f t="shared" si="2"/>
        <v>Четвериков ДаниилМ10</v>
      </c>
      <c r="B204" s="4">
        <v>25</v>
      </c>
      <c r="C204" s="4" t="s">
        <v>680</v>
      </c>
      <c r="D204" s="4" t="s">
        <v>37</v>
      </c>
      <c r="E204" s="4">
        <v>2013</v>
      </c>
      <c r="F204" s="5">
        <v>4.221064814814815E-2</v>
      </c>
      <c r="G204" s="4">
        <v>25</v>
      </c>
      <c r="H204" s="4">
        <v>1</v>
      </c>
      <c r="I204" s="16" t="s">
        <v>970</v>
      </c>
      <c r="J204" t="str">
        <f>IF(ISERROR(VLOOKUP($C204,Сумма!$B$3:$C$855,2,FALSE)),0,IF(VLOOKUP($C204,Сумма!$B$3:$N$855,13,FALSE)=I204,VLOOKUP($C204,Сумма!$B$3:$C$855,2,FALSE),0))</f>
        <v>СШОР 18 Макейчик</v>
      </c>
    </row>
    <row r="205" spans="1:10" x14ac:dyDescent="0.35">
      <c r="A205" t="str">
        <f t="shared" si="2"/>
        <v>Авдеев СемёнМ10</v>
      </c>
      <c r="B205" s="4">
        <v>26</v>
      </c>
      <c r="C205" s="4" t="s">
        <v>219</v>
      </c>
      <c r="D205" s="4" t="s">
        <v>37</v>
      </c>
      <c r="E205" s="4">
        <v>2013</v>
      </c>
      <c r="F205" s="4"/>
      <c r="G205" s="4"/>
      <c r="H205" s="4">
        <v>0.01</v>
      </c>
      <c r="I205" s="16" t="s">
        <v>970</v>
      </c>
      <c r="J205" t="str">
        <f>IF(ISERROR(VLOOKUP($C205,Сумма!$B$3:$C$855,2,FALSE)),0,IF(VLOOKUP($C205,Сумма!$B$3:$N$855,13,FALSE)=I205,VLOOKUP($C205,Сумма!$B$3:$C$855,2,FALSE),0))</f>
        <v>СШОР 18 Макейчик</v>
      </c>
    </row>
    <row r="206" spans="1:10" x14ac:dyDescent="0.35">
      <c r="A206" t="str">
        <f t="shared" ref="A206:A269" si="3">C206&amp;I206</f>
        <v>Паненко ЛеонидМ10</v>
      </c>
      <c r="B206" s="4">
        <v>27</v>
      </c>
      <c r="C206" s="4" t="s">
        <v>681</v>
      </c>
      <c r="D206" s="4" t="s">
        <v>46</v>
      </c>
      <c r="E206" s="4">
        <v>2013</v>
      </c>
      <c r="F206" s="4"/>
      <c r="G206" s="4"/>
      <c r="H206" s="4">
        <v>0.01</v>
      </c>
      <c r="I206" s="16" t="s">
        <v>970</v>
      </c>
      <c r="J206" t="str">
        <f>IF(ISERROR(VLOOKUP($C206,Сумма!$B$3:$C$855,2,FALSE)),0,IF(VLOOKUP($C206,Сумма!$B$3:$N$855,13,FALSE)=I206,VLOOKUP($C206,Сумма!$B$3:$C$855,2,FALSE),0))</f>
        <v>СШОР 18 Смородино</v>
      </c>
    </row>
    <row r="207" spans="1:10" x14ac:dyDescent="0.35">
      <c r="A207" t="str">
        <f t="shared" si="3"/>
        <v>Неделин ТимофейМ10</v>
      </c>
      <c r="B207" s="4">
        <v>28</v>
      </c>
      <c r="C207" s="4" t="s">
        <v>537</v>
      </c>
      <c r="D207" s="4" t="s">
        <v>44</v>
      </c>
      <c r="E207" s="4">
        <v>2012</v>
      </c>
      <c r="F207" s="4"/>
      <c r="G207" s="4"/>
      <c r="H207" s="4">
        <v>0.01</v>
      </c>
      <c r="I207" s="16" t="s">
        <v>970</v>
      </c>
      <c r="J207" t="str">
        <f>IF(ISERROR(VLOOKUP($C207,Сумма!$B$3:$C$855,2,FALSE)),0,IF(VLOOKUP($C207,Сумма!$B$3:$N$855,13,FALSE)=I207,VLOOKUP($C207,Сумма!$B$3:$C$855,2,FALSE),0))</f>
        <v>СШОР 18 Берёзовая р</v>
      </c>
    </row>
    <row r="208" spans="1:10" x14ac:dyDescent="0.35">
      <c r="A208" t="str">
        <f t="shared" si="3"/>
        <v>Корсаков ТимурМ10</v>
      </c>
      <c r="B208" s="4">
        <v>29</v>
      </c>
      <c r="C208" s="4" t="s">
        <v>205</v>
      </c>
      <c r="D208" s="4" t="s">
        <v>58</v>
      </c>
      <c r="E208" s="4">
        <v>2013</v>
      </c>
      <c r="F208" s="4"/>
      <c r="G208" s="4"/>
      <c r="H208" s="4">
        <v>0.01</v>
      </c>
      <c r="I208" s="16" t="s">
        <v>970</v>
      </c>
      <c r="J208" t="str">
        <f>IF(ISERROR(VLOOKUP($C208,Сумма!$B$3:$C$855,2,FALSE)),0,IF(VLOOKUP($C208,Сумма!$B$3:$N$855,13,FALSE)=I208,VLOOKUP($C208,Сумма!$B$3:$C$855,2,FALSE),0))</f>
        <v>СШОР 18 Дон спорт</v>
      </c>
    </row>
    <row r="209" spans="1:10" x14ac:dyDescent="0.35">
      <c r="A209" t="str">
        <f t="shared" si="3"/>
        <v>Киселев ИванМ10</v>
      </c>
      <c r="B209" s="4">
        <v>30</v>
      </c>
      <c r="C209" s="4" t="s">
        <v>196</v>
      </c>
      <c r="D209" s="4" t="s">
        <v>37</v>
      </c>
      <c r="E209" s="4">
        <v>2013</v>
      </c>
      <c r="F209" s="4"/>
      <c r="G209" s="4"/>
      <c r="H209" s="4">
        <v>0.01</v>
      </c>
      <c r="I209" s="16" t="s">
        <v>970</v>
      </c>
      <c r="J209" t="str">
        <f>IF(ISERROR(VLOOKUP($C209,Сумма!$B$3:$C$855,2,FALSE)),0,IF(VLOOKUP($C209,Сумма!$B$3:$N$855,13,FALSE)=I209,VLOOKUP($C209,Сумма!$B$3:$C$855,2,FALSE),0))</f>
        <v>СШОР 18 Макейчик</v>
      </c>
    </row>
    <row r="210" spans="1:10" ht="15.5" x14ac:dyDescent="0.35">
      <c r="A210" t="str">
        <f t="shared" si="3"/>
        <v/>
      </c>
      <c r="B210" s="40" t="s">
        <v>682</v>
      </c>
      <c r="C210" s="40"/>
      <c r="D210" s="40"/>
      <c r="E210" s="40"/>
      <c r="F210" s="40"/>
      <c r="G210" s="40"/>
      <c r="H210" s="40"/>
      <c r="I210" s="17"/>
      <c r="J210">
        <f>IF(ISERROR(VLOOKUP($C210,Сумма!$B$3:$C$855,2,FALSE)),0,IF(VLOOKUP($C210,Сумма!$B$3:$N$855,13,FALSE)=I210,VLOOKUP($C210,Сумма!$B$3:$C$855,2,FALSE),0))</f>
        <v>0</v>
      </c>
    </row>
    <row r="211" spans="1:10" ht="15.5" x14ac:dyDescent="0.35">
      <c r="A211" t="str">
        <f t="shared" si="3"/>
        <v/>
      </c>
      <c r="B211" s="40"/>
      <c r="C211" s="40"/>
      <c r="D211" s="40"/>
      <c r="E211" s="40"/>
      <c r="F211" s="40"/>
      <c r="G211" s="40"/>
      <c r="H211" s="40"/>
      <c r="I211" s="17"/>
      <c r="J211">
        <f>IF(ISERROR(VLOOKUP($C211,Сумма!$B$3:$C$855,2,FALSE)),0,IF(VLOOKUP($C211,Сумма!$B$3:$N$855,13,FALSE)=I211,VLOOKUP($C211,Сумма!$B$3:$C$855,2,FALSE),0))</f>
        <v>0</v>
      </c>
    </row>
    <row r="212" spans="1:10" ht="28" x14ac:dyDescent="0.35">
      <c r="A212" t="str">
        <f t="shared" si="3"/>
        <v>Фамилия, имя</v>
      </c>
      <c r="B212" s="3" t="s">
        <v>20</v>
      </c>
      <c r="C212" s="4" t="s">
        <v>31</v>
      </c>
      <c r="D212" s="4" t="s">
        <v>21</v>
      </c>
      <c r="E212" s="4" t="s">
        <v>22</v>
      </c>
      <c r="F212" s="4" t="s">
        <v>23</v>
      </c>
      <c r="G212" s="4" t="s">
        <v>24</v>
      </c>
      <c r="H212" s="4" t="s">
        <v>25</v>
      </c>
      <c r="I212" s="16"/>
      <c r="J212">
        <f>IF(ISERROR(VLOOKUP($C212,Сумма!$B$3:$C$855,2,FALSE)),0,IF(VLOOKUP($C212,Сумма!$B$3:$N$855,13,FALSE)=I212,VLOOKUP($C212,Сумма!$B$3:$C$855,2,FALSE),0))</f>
        <v>0</v>
      </c>
    </row>
    <row r="213" spans="1:10" x14ac:dyDescent="0.35">
      <c r="A213" t="str">
        <f t="shared" si="3"/>
        <v>Леонтьев НикитаМ12</v>
      </c>
      <c r="B213" s="4">
        <v>1</v>
      </c>
      <c r="C213" s="4" t="s">
        <v>226</v>
      </c>
      <c r="D213" s="4" t="s">
        <v>112</v>
      </c>
      <c r="E213" s="4">
        <v>2010</v>
      </c>
      <c r="F213" s="5">
        <v>7.5925925925925926E-3</v>
      </c>
      <c r="G213" s="4">
        <v>1</v>
      </c>
      <c r="H213" s="4">
        <v>200</v>
      </c>
      <c r="I213" s="16" t="s">
        <v>971</v>
      </c>
      <c r="J213" t="str">
        <f>IF(ISERROR(VLOOKUP($C213,Сумма!$B$3:$C$855,2,FALSE)),0,IF(VLOOKUP($C213,Сумма!$B$3:$N$855,13,FALSE)=I213,VLOOKUP($C213,Сумма!$B$3:$C$855,2,FALSE),0))</f>
        <v>СШОР 18 Канищева</v>
      </c>
    </row>
    <row r="214" spans="1:10" x14ac:dyDescent="0.35">
      <c r="A214" t="str">
        <f t="shared" si="3"/>
        <v>Панков НикитаМ12</v>
      </c>
      <c r="B214" s="4">
        <v>2</v>
      </c>
      <c r="C214" s="4" t="s">
        <v>228</v>
      </c>
      <c r="D214" s="4" t="s">
        <v>37</v>
      </c>
      <c r="E214" s="4">
        <v>2010</v>
      </c>
      <c r="F214" s="5">
        <v>8.1712962962962963E-3</v>
      </c>
      <c r="G214" s="4">
        <v>2</v>
      </c>
      <c r="H214" s="4">
        <v>192.4</v>
      </c>
      <c r="I214" s="16" t="s">
        <v>971</v>
      </c>
      <c r="J214" t="str">
        <f>IF(ISERROR(VLOOKUP($C214,Сумма!$B$3:$C$855,2,FALSE)),0,IF(VLOOKUP($C214,Сумма!$B$3:$N$855,13,FALSE)=I214,VLOOKUP($C214,Сумма!$B$3:$C$855,2,FALSE),0))</f>
        <v>СШОР 18 Макейчик</v>
      </c>
    </row>
    <row r="215" spans="1:10" x14ac:dyDescent="0.35">
      <c r="A215" t="str">
        <f t="shared" si="3"/>
        <v>Москаленко МихаилМ12</v>
      </c>
      <c r="B215" s="4">
        <v>3</v>
      </c>
      <c r="C215" s="4" t="s">
        <v>683</v>
      </c>
      <c r="D215" s="4" t="s">
        <v>48</v>
      </c>
      <c r="E215" s="4">
        <v>2010</v>
      </c>
      <c r="F215" s="5">
        <v>9.2824074074074076E-3</v>
      </c>
      <c r="G215" s="4">
        <v>3</v>
      </c>
      <c r="H215" s="4">
        <v>177.8</v>
      </c>
      <c r="I215" s="16" t="s">
        <v>971</v>
      </c>
      <c r="J215" t="str">
        <f>IF(ISERROR(VLOOKUP($C215,Сумма!$B$3:$C$855,2,FALSE)),0,IF(VLOOKUP($C215,Сумма!$B$3:$N$855,13,FALSE)=I215,VLOOKUP($C215,Сумма!$B$3:$C$855,2,FALSE),0))</f>
        <v>СШОР 18 Юго-Запад</v>
      </c>
    </row>
    <row r="216" spans="1:10" x14ac:dyDescent="0.35">
      <c r="A216" t="str">
        <f t="shared" si="3"/>
        <v>Остренко МатвейМ12</v>
      </c>
      <c r="B216" s="4">
        <v>4</v>
      </c>
      <c r="C216" s="4" t="s">
        <v>509</v>
      </c>
      <c r="D216" s="4" t="s">
        <v>46</v>
      </c>
      <c r="E216" s="4">
        <v>2010</v>
      </c>
      <c r="F216" s="5">
        <v>9.4097222222222238E-3</v>
      </c>
      <c r="G216" s="4">
        <v>4</v>
      </c>
      <c r="H216" s="4">
        <v>176.1</v>
      </c>
      <c r="I216" s="16" t="s">
        <v>971</v>
      </c>
      <c r="J216" t="str">
        <f>IF(ISERROR(VLOOKUP($C216,Сумма!$B$3:$C$855,2,FALSE)),0,IF(VLOOKUP($C216,Сумма!$B$3:$N$855,13,FALSE)=I216,VLOOKUP($C216,Сумма!$B$3:$C$855,2,FALSE),0))</f>
        <v>СШОР 18 Смородино</v>
      </c>
    </row>
    <row r="217" spans="1:10" x14ac:dyDescent="0.35">
      <c r="A217" t="str">
        <f t="shared" si="3"/>
        <v>Котляров ВладиславМ12</v>
      </c>
      <c r="B217" s="4">
        <v>5</v>
      </c>
      <c r="C217" s="4" t="s">
        <v>229</v>
      </c>
      <c r="D217" s="4" t="s">
        <v>37</v>
      </c>
      <c r="E217" s="4">
        <v>2010</v>
      </c>
      <c r="F217" s="5">
        <v>9.4675925925925917E-3</v>
      </c>
      <c r="G217" s="4">
        <v>5</v>
      </c>
      <c r="H217" s="4">
        <v>175.4</v>
      </c>
      <c r="I217" s="16" t="s">
        <v>971</v>
      </c>
      <c r="J217" t="str">
        <f>IF(ISERROR(VLOOKUP($C217,Сумма!$B$3:$C$855,2,FALSE)),0,IF(VLOOKUP($C217,Сумма!$B$3:$N$855,13,FALSE)=I217,VLOOKUP($C217,Сумма!$B$3:$C$855,2,FALSE),0))</f>
        <v>СШОР 18 Макейчик</v>
      </c>
    </row>
    <row r="218" spans="1:10" x14ac:dyDescent="0.35">
      <c r="A218" t="str">
        <f t="shared" si="3"/>
        <v>Максимов ФёдорМ12</v>
      </c>
      <c r="B218" s="4">
        <v>6</v>
      </c>
      <c r="C218" s="4" t="s">
        <v>684</v>
      </c>
      <c r="D218" s="4" t="s">
        <v>37</v>
      </c>
      <c r="E218" s="4">
        <v>2011</v>
      </c>
      <c r="F218" s="5">
        <v>9.5833333333333343E-3</v>
      </c>
      <c r="G218" s="4">
        <v>6</v>
      </c>
      <c r="H218" s="4">
        <v>173.8</v>
      </c>
      <c r="I218" s="16" t="s">
        <v>971</v>
      </c>
      <c r="J218" t="str">
        <f>IF(ISERROR(VLOOKUP($C218,Сумма!$B$3:$C$855,2,FALSE)),0,IF(VLOOKUP($C218,Сумма!$B$3:$N$855,13,FALSE)=I218,VLOOKUP($C218,Сумма!$B$3:$C$855,2,FALSE),0))</f>
        <v>СШОР 18 Макейчик</v>
      </c>
    </row>
    <row r="219" spans="1:10" x14ac:dyDescent="0.35">
      <c r="A219" t="str">
        <f t="shared" si="3"/>
        <v>Королев ЗахарМ12</v>
      </c>
      <c r="B219" s="4">
        <v>7</v>
      </c>
      <c r="C219" s="4" t="s">
        <v>529</v>
      </c>
      <c r="D219" s="4" t="s">
        <v>149</v>
      </c>
      <c r="E219" s="4">
        <v>2011</v>
      </c>
      <c r="F219" s="5">
        <v>9.9537037037037042E-3</v>
      </c>
      <c r="G219" s="4">
        <v>7</v>
      </c>
      <c r="H219" s="4">
        <v>169</v>
      </c>
      <c r="I219" s="16" t="s">
        <v>971</v>
      </c>
      <c r="J219" t="str">
        <f>IF(ISERROR(VLOOKUP($C219,Сумма!$B$3:$C$855,2,FALSE)),0,IF(VLOOKUP($C219,Сумма!$B$3:$N$855,13,FALSE)=I219,VLOOKUP($C219,Сумма!$B$3:$C$855,2,FALSE),0))</f>
        <v>СШОР 18 Олимп</v>
      </c>
    </row>
    <row r="220" spans="1:10" x14ac:dyDescent="0.35">
      <c r="A220" t="str">
        <f t="shared" si="3"/>
        <v>Суфиянов СеменМ12</v>
      </c>
      <c r="B220" s="4">
        <v>8</v>
      </c>
      <c r="C220" s="4" t="s">
        <v>235</v>
      </c>
      <c r="D220" s="4" t="s">
        <v>58</v>
      </c>
      <c r="E220" s="4">
        <v>2010</v>
      </c>
      <c r="F220" s="5">
        <v>1.0069444444444445E-2</v>
      </c>
      <c r="G220" s="4">
        <v>8</v>
      </c>
      <c r="H220" s="4">
        <v>167.4</v>
      </c>
      <c r="I220" s="16" t="s">
        <v>971</v>
      </c>
      <c r="J220" t="str">
        <f>IF(ISERROR(VLOOKUP($C220,Сумма!$B$3:$C$855,2,FALSE)),0,IF(VLOOKUP($C220,Сумма!$B$3:$N$855,13,FALSE)=I220,VLOOKUP($C220,Сумма!$B$3:$C$855,2,FALSE),0))</f>
        <v>СШОР 18 Дон спорт</v>
      </c>
    </row>
    <row r="221" spans="1:10" x14ac:dyDescent="0.35">
      <c r="A221" t="str">
        <f t="shared" si="3"/>
        <v>Недосекин ВладимирМ12</v>
      </c>
      <c r="B221" s="4">
        <v>9</v>
      </c>
      <c r="C221" s="4" t="s">
        <v>520</v>
      </c>
      <c r="D221" s="4" t="s">
        <v>39</v>
      </c>
      <c r="E221" s="4">
        <v>2010</v>
      </c>
      <c r="F221" s="5">
        <v>1.0393518518518519E-2</v>
      </c>
      <c r="G221" s="4">
        <v>9</v>
      </c>
      <c r="H221" s="4">
        <v>163.19999999999999</v>
      </c>
      <c r="I221" s="16" t="s">
        <v>971</v>
      </c>
      <c r="J221" t="str">
        <f>IF(ISERROR(VLOOKUP($C221,Сумма!$B$3:$C$855,2,FALSE)),0,IF(VLOOKUP($C221,Сумма!$B$3:$N$855,13,FALSE)=I221,VLOOKUP($C221,Сумма!$B$3:$C$855,2,FALSE),0))</f>
        <v>СШОР 18 Sirius Пи</v>
      </c>
    </row>
    <row r="222" spans="1:10" x14ac:dyDescent="0.35">
      <c r="A222" t="str">
        <f t="shared" si="3"/>
        <v>Филонов ПавелМ12</v>
      </c>
      <c r="B222" s="4">
        <v>10</v>
      </c>
      <c r="C222" s="4" t="s">
        <v>253</v>
      </c>
      <c r="D222" s="4" t="s">
        <v>46</v>
      </c>
      <c r="E222" s="4">
        <v>2010</v>
      </c>
      <c r="F222" s="5">
        <v>1.0416666666666666E-2</v>
      </c>
      <c r="G222" s="4">
        <v>10</v>
      </c>
      <c r="H222" s="4">
        <v>162.9</v>
      </c>
      <c r="I222" s="16" t="s">
        <v>971</v>
      </c>
      <c r="J222" t="str">
        <f>IF(ISERROR(VLOOKUP($C222,Сумма!$B$3:$C$855,2,FALSE)),0,IF(VLOOKUP($C222,Сумма!$B$3:$N$855,13,FALSE)=I222,VLOOKUP($C222,Сумма!$B$3:$C$855,2,FALSE),0))</f>
        <v>СШОР 18 Смородино</v>
      </c>
    </row>
    <row r="223" spans="1:10" x14ac:dyDescent="0.35">
      <c r="A223" t="str">
        <f t="shared" si="3"/>
        <v>Савельев ВладимирМ12</v>
      </c>
      <c r="B223" s="4">
        <v>11</v>
      </c>
      <c r="C223" s="4" t="s">
        <v>233</v>
      </c>
      <c r="D223" s="4" t="s">
        <v>48</v>
      </c>
      <c r="E223" s="4">
        <v>2011</v>
      </c>
      <c r="F223" s="5">
        <v>1.0729166666666666E-2</v>
      </c>
      <c r="G223" s="4">
        <v>11</v>
      </c>
      <c r="H223" s="4">
        <v>158.69999999999999</v>
      </c>
      <c r="I223" s="16" t="s">
        <v>971</v>
      </c>
      <c r="J223" t="str">
        <f>IF(ISERROR(VLOOKUP($C223,Сумма!$B$3:$C$855,2,FALSE)),0,IF(VLOOKUP($C223,Сумма!$B$3:$N$855,13,FALSE)=I223,VLOOKUP($C223,Сумма!$B$3:$C$855,2,FALSE),0))</f>
        <v>Воронеж</v>
      </c>
    </row>
    <row r="224" spans="1:10" x14ac:dyDescent="0.35">
      <c r="A224" t="str">
        <f t="shared" si="3"/>
        <v>Светителенко ПавелМ12</v>
      </c>
      <c r="B224" s="4">
        <v>12</v>
      </c>
      <c r="C224" s="4" t="s">
        <v>231</v>
      </c>
      <c r="D224" s="4" t="s">
        <v>42</v>
      </c>
      <c r="E224" s="4">
        <v>2010</v>
      </c>
      <c r="F224" s="5">
        <v>1.0960648148148148E-2</v>
      </c>
      <c r="G224" s="4">
        <v>12</v>
      </c>
      <c r="H224" s="4">
        <v>155.69999999999999</v>
      </c>
      <c r="I224" s="16" t="s">
        <v>971</v>
      </c>
      <c r="J224" t="str">
        <f>IF(ISERROR(VLOOKUP($C224,Сумма!$B$3:$C$855,2,FALSE)),0,IF(VLOOKUP($C224,Сумма!$B$3:$N$855,13,FALSE)=I224,VLOOKUP($C224,Сумма!$B$3:$C$855,2,FALSE),0))</f>
        <v>СШОР 18 Авдеев</v>
      </c>
    </row>
    <row r="225" spans="1:10" x14ac:dyDescent="0.35">
      <c r="A225" t="str">
        <f t="shared" si="3"/>
        <v>Тихонов ВалерийМ12</v>
      </c>
      <c r="B225" s="4">
        <v>13</v>
      </c>
      <c r="C225" s="4" t="s">
        <v>237</v>
      </c>
      <c r="D225" s="4" t="s">
        <v>37</v>
      </c>
      <c r="E225" s="4">
        <v>2011</v>
      </c>
      <c r="F225" s="5">
        <v>1.0983796296296297E-2</v>
      </c>
      <c r="G225" s="4">
        <v>13</v>
      </c>
      <c r="H225" s="4">
        <v>155.4</v>
      </c>
      <c r="I225" s="16" t="s">
        <v>971</v>
      </c>
      <c r="J225" t="str">
        <f>IF(ISERROR(VLOOKUP($C225,Сумма!$B$3:$C$855,2,FALSE)),0,IF(VLOOKUP($C225,Сумма!$B$3:$N$855,13,FALSE)=I225,VLOOKUP($C225,Сумма!$B$3:$C$855,2,FALSE),0))</f>
        <v>СШОР 18 Макейчик</v>
      </c>
    </row>
    <row r="226" spans="1:10" x14ac:dyDescent="0.35">
      <c r="A226" t="str">
        <f t="shared" si="3"/>
        <v>Кочетов КириллМ12</v>
      </c>
      <c r="B226" s="4">
        <v>14</v>
      </c>
      <c r="C226" s="4" t="s">
        <v>518</v>
      </c>
      <c r="D226" s="4" t="s">
        <v>39</v>
      </c>
      <c r="E226" s="4">
        <v>2010</v>
      </c>
      <c r="F226" s="5">
        <v>1.1168981481481481E-2</v>
      </c>
      <c r="G226" s="4">
        <v>14</v>
      </c>
      <c r="H226" s="4">
        <v>152.9</v>
      </c>
      <c r="I226" s="16" t="s">
        <v>971</v>
      </c>
      <c r="J226" t="str">
        <f>IF(ISERROR(VLOOKUP($C226,Сумма!$B$3:$C$855,2,FALSE)),0,IF(VLOOKUP($C226,Сумма!$B$3:$N$855,13,FALSE)=I226,VLOOKUP($C226,Сумма!$B$3:$C$855,2,FALSE),0))</f>
        <v>СШОР 18 Sirius Пи</v>
      </c>
    </row>
    <row r="227" spans="1:10" x14ac:dyDescent="0.35">
      <c r="A227" t="str">
        <f t="shared" si="3"/>
        <v>Спицын ЯрославМ12</v>
      </c>
      <c r="B227" s="4">
        <v>15</v>
      </c>
      <c r="C227" s="4" t="s">
        <v>230</v>
      </c>
      <c r="D227" s="4" t="s">
        <v>39</v>
      </c>
      <c r="E227" s="4">
        <v>2011</v>
      </c>
      <c r="F227" s="5">
        <v>1.1331018518518518E-2</v>
      </c>
      <c r="G227" s="4">
        <v>15</v>
      </c>
      <c r="H227" s="4">
        <v>150.80000000000001</v>
      </c>
      <c r="I227" s="16" t="s">
        <v>971</v>
      </c>
      <c r="J227" t="str">
        <f>IF(ISERROR(VLOOKUP($C227,Сумма!$B$3:$C$855,2,FALSE)),0,IF(VLOOKUP($C227,Сумма!$B$3:$N$855,13,FALSE)=I227,VLOOKUP($C227,Сумма!$B$3:$C$855,2,FALSE),0))</f>
        <v>СШОР 18 Sirius Пи</v>
      </c>
    </row>
    <row r="228" spans="1:10" x14ac:dyDescent="0.35">
      <c r="A228" t="str">
        <f t="shared" si="3"/>
        <v>Дрозд ДмитрийМ12</v>
      </c>
      <c r="B228" s="4">
        <v>16</v>
      </c>
      <c r="C228" s="4" t="s">
        <v>534</v>
      </c>
      <c r="D228" s="4" t="s">
        <v>37</v>
      </c>
      <c r="E228" s="4">
        <v>2010</v>
      </c>
      <c r="F228" s="5">
        <v>1.1423611111111112E-2</v>
      </c>
      <c r="G228" s="4">
        <v>16</v>
      </c>
      <c r="H228" s="4">
        <v>149.6</v>
      </c>
      <c r="I228" s="16" t="s">
        <v>971</v>
      </c>
      <c r="J228" t="str">
        <f>IF(ISERROR(VLOOKUP($C228,Сумма!$B$3:$C$855,2,FALSE)),0,IF(VLOOKUP($C228,Сумма!$B$3:$N$855,13,FALSE)=I228,VLOOKUP($C228,Сумма!$B$3:$C$855,2,FALSE),0))</f>
        <v>СШОР 18 Макейчик</v>
      </c>
    </row>
    <row r="229" spans="1:10" x14ac:dyDescent="0.35">
      <c r="A229" t="str">
        <f t="shared" si="3"/>
        <v>Боев ИванМ12</v>
      </c>
      <c r="B229" s="4">
        <v>17</v>
      </c>
      <c r="C229" s="4" t="s">
        <v>244</v>
      </c>
      <c r="D229" s="4" t="s">
        <v>33</v>
      </c>
      <c r="E229" s="4">
        <v>2011</v>
      </c>
      <c r="F229" s="5">
        <v>1.1539351851851851E-2</v>
      </c>
      <c r="G229" s="4">
        <v>17</v>
      </c>
      <c r="H229" s="4">
        <v>148.1</v>
      </c>
      <c r="I229" s="16" t="s">
        <v>971</v>
      </c>
      <c r="J229" t="str">
        <f>IF(ISERROR(VLOOKUP($C229,Сумма!$B$3:$C$855,2,FALSE)),0,IF(VLOOKUP($C229,Сумма!$B$3:$N$855,13,FALSE)=I229,VLOOKUP($C229,Сумма!$B$3:$C$855,2,FALSE),0))</f>
        <v>СШОР 18 ОРИОН</v>
      </c>
    </row>
    <row r="230" spans="1:10" x14ac:dyDescent="0.35">
      <c r="A230" t="str">
        <f t="shared" si="3"/>
        <v>Клевцов ИванМ12</v>
      </c>
      <c r="B230" s="4">
        <v>18</v>
      </c>
      <c r="C230" s="4" t="s">
        <v>256</v>
      </c>
      <c r="D230" s="4" t="s">
        <v>58</v>
      </c>
      <c r="E230" s="4">
        <v>2010</v>
      </c>
      <c r="F230" s="5">
        <v>1.1724537037037035E-2</v>
      </c>
      <c r="G230" s="4">
        <v>18</v>
      </c>
      <c r="H230" s="4">
        <v>145.6</v>
      </c>
      <c r="I230" s="16" t="s">
        <v>971</v>
      </c>
      <c r="J230" t="str">
        <f>IF(ISERROR(VLOOKUP($C230,Сумма!$B$3:$C$855,2,FALSE)),0,IF(VLOOKUP($C230,Сумма!$B$3:$N$855,13,FALSE)=I230,VLOOKUP($C230,Сумма!$B$3:$C$855,2,FALSE),0))</f>
        <v>СШОР 18 Дон спорт</v>
      </c>
    </row>
    <row r="231" spans="1:10" x14ac:dyDescent="0.35">
      <c r="A231" t="str">
        <f t="shared" si="3"/>
        <v>Мелихов МаксимМ12</v>
      </c>
      <c r="B231" s="4">
        <v>19</v>
      </c>
      <c r="C231" s="4" t="s">
        <v>259</v>
      </c>
      <c r="D231" s="4" t="s">
        <v>61</v>
      </c>
      <c r="E231" s="4">
        <v>2010</v>
      </c>
      <c r="F231" s="5">
        <v>1.1747685185185186E-2</v>
      </c>
      <c r="G231" s="4">
        <v>19</v>
      </c>
      <c r="H231" s="4">
        <v>145.30000000000001</v>
      </c>
      <c r="I231" s="16" t="s">
        <v>971</v>
      </c>
      <c r="J231" t="str">
        <f>IF(ISERROR(VLOOKUP($C231,Сумма!$B$3:$C$855,2,FALSE)),0,IF(VLOOKUP($C231,Сумма!$B$3:$N$855,13,FALSE)=I231,VLOOKUP($C231,Сумма!$B$3:$C$855,2,FALSE),0))</f>
        <v>СШОР 18 Азимут</v>
      </c>
    </row>
    <row r="232" spans="1:10" x14ac:dyDescent="0.35">
      <c r="A232" t="str">
        <f t="shared" si="3"/>
        <v>Попов МакарМ12</v>
      </c>
      <c r="B232" s="4">
        <v>20</v>
      </c>
      <c r="C232" s="4" t="s">
        <v>234</v>
      </c>
      <c r="D232" s="4" t="s">
        <v>42</v>
      </c>
      <c r="E232" s="4">
        <v>2010</v>
      </c>
      <c r="F232" s="5">
        <v>1.1990740740740739E-2</v>
      </c>
      <c r="G232" s="4">
        <v>20</v>
      </c>
      <c r="H232" s="4">
        <v>142.1</v>
      </c>
      <c r="I232" s="16" t="s">
        <v>971</v>
      </c>
      <c r="J232" t="str">
        <f>IF(ISERROR(VLOOKUP($C232,Сумма!$B$3:$C$855,2,FALSE)),0,IF(VLOOKUP($C232,Сумма!$B$3:$N$855,13,FALSE)=I232,VLOOKUP($C232,Сумма!$B$3:$C$855,2,FALSE),0))</f>
        <v>СШОР 18 Авдеев</v>
      </c>
    </row>
    <row r="233" spans="1:10" x14ac:dyDescent="0.35">
      <c r="A233" t="str">
        <f t="shared" si="3"/>
        <v>Чуйков МаксимМ12</v>
      </c>
      <c r="B233" s="4">
        <v>21</v>
      </c>
      <c r="C233" s="4" t="s">
        <v>236</v>
      </c>
      <c r="D233" s="4" t="s">
        <v>58</v>
      </c>
      <c r="E233" s="4">
        <v>2011</v>
      </c>
      <c r="F233" s="5">
        <v>1.2465277777777777E-2</v>
      </c>
      <c r="G233" s="4">
        <v>21</v>
      </c>
      <c r="H233" s="4">
        <v>135.9</v>
      </c>
      <c r="I233" s="16" t="s">
        <v>971</v>
      </c>
      <c r="J233" t="str">
        <f>IF(ISERROR(VLOOKUP($C233,Сумма!$B$3:$C$855,2,FALSE)),0,IF(VLOOKUP($C233,Сумма!$B$3:$N$855,13,FALSE)=I233,VLOOKUP($C233,Сумма!$B$3:$C$855,2,FALSE),0))</f>
        <v>СШОР 18 Дон спорт</v>
      </c>
    </row>
    <row r="234" spans="1:10" x14ac:dyDescent="0.35">
      <c r="A234" t="str">
        <f t="shared" si="3"/>
        <v>Лоншаков ЮрийМ12</v>
      </c>
      <c r="B234" s="4">
        <v>22</v>
      </c>
      <c r="C234" s="4" t="s">
        <v>538</v>
      </c>
      <c r="D234" s="4" t="s">
        <v>37</v>
      </c>
      <c r="E234" s="4">
        <v>2010</v>
      </c>
      <c r="F234" s="5">
        <v>1.2488425925925925E-2</v>
      </c>
      <c r="G234" s="4">
        <v>22</v>
      </c>
      <c r="H234" s="4">
        <v>135.6</v>
      </c>
      <c r="I234" s="16" t="s">
        <v>971</v>
      </c>
      <c r="J234" t="str">
        <f>IF(ISERROR(VLOOKUP($C234,Сумма!$B$3:$C$855,2,FALSE)),0,IF(VLOOKUP($C234,Сумма!$B$3:$N$855,13,FALSE)=I234,VLOOKUP($C234,Сумма!$B$3:$C$855,2,FALSE),0))</f>
        <v>СШОР 18 Макейчик</v>
      </c>
    </row>
    <row r="235" spans="1:10" x14ac:dyDescent="0.35">
      <c r="A235" t="str">
        <f t="shared" si="3"/>
        <v>Зенищев МакарМ12</v>
      </c>
      <c r="B235" s="4">
        <v>23</v>
      </c>
      <c r="C235" s="4" t="s">
        <v>232</v>
      </c>
      <c r="D235" s="4" t="s">
        <v>44</v>
      </c>
      <c r="E235" s="4">
        <v>2010</v>
      </c>
      <c r="F235" s="5">
        <v>1.2638888888888889E-2</v>
      </c>
      <c r="G235" s="4">
        <v>23</v>
      </c>
      <c r="H235" s="4">
        <v>133.6</v>
      </c>
      <c r="I235" s="16" t="s">
        <v>971</v>
      </c>
      <c r="J235" t="str">
        <f>IF(ISERROR(VLOOKUP($C235,Сумма!$B$3:$C$855,2,FALSE)),0,IF(VLOOKUP($C235,Сумма!$B$3:$N$855,13,FALSE)=I235,VLOOKUP($C235,Сумма!$B$3:$C$855,2,FALSE),0))</f>
        <v>СШОР 18 Берёзовая р</v>
      </c>
    </row>
    <row r="236" spans="1:10" x14ac:dyDescent="0.35">
      <c r="A236" t="str">
        <f t="shared" si="3"/>
        <v>Мещеряков МаксимМ12</v>
      </c>
      <c r="B236" s="4">
        <v>24</v>
      </c>
      <c r="C236" s="4" t="s">
        <v>522</v>
      </c>
      <c r="D236" s="4" t="s">
        <v>42</v>
      </c>
      <c r="E236" s="4">
        <v>2011</v>
      </c>
      <c r="F236" s="5">
        <v>1.2812499999999999E-2</v>
      </c>
      <c r="G236" s="4">
        <v>24</v>
      </c>
      <c r="H236" s="4">
        <v>131.30000000000001</v>
      </c>
      <c r="I236" s="16" t="s">
        <v>971</v>
      </c>
      <c r="J236" t="str">
        <f>IF(ISERROR(VLOOKUP($C236,Сумма!$B$3:$C$855,2,FALSE)),0,IF(VLOOKUP($C236,Сумма!$B$3:$N$855,13,FALSE)=I236,VLOOKUP($C236,Сумма!$B$3:$C$855,2,FALSE),0))</f>
        <v>СШОР 18 Авдеев</v>
      </c>
    </row>
    <row r="237" spans="1:10" x14ac:dyDescent="0.35">
      <c r="A237" t="str">
        <f t="shared" si="3"/>
        <v>Морозов БогданМ12</v>
      </c>
      <c r="B237" s="4">
        <v>25</v>
      </c>
      <c r="C237" s="4" t="s">
        <v>554</v>
      </c>
      <c r="D237" s="4" t="s">
        <v>48</v>
      </c>
      <c r="E237" s="4">
        <v>2010</v>
      </c>
      <c r="F237" s="5">
        <v>1.2905092592592591E-2</v>
      </c>
      <c r="G237" s="4">
        <v>25</v>
      </c>
      <c r="H237" s="4">
        <v>130.1</v>
      </c>
      <c r="I237" s="16" t="s">
        <v>971</v>
      </c>
      <c r="J237" t="str">
        <f>IF(ISERROR(VLOOKUP($C237,Сумма!$B$3:$C$855,2,FALSE)),0,IF(VLOOKUP($C237,Сумма!$B$3:$N$855,13,FALSE)=I237,VLOOKUP($C237,Сумма!$B$3:$C$855,2,FALSE),0))</f>
        <v>СШОР 18 Юго-Запад</v>
      </c>
    </row>
    <row r="238" spans="1:10" x14ac:dyDescent="0.35">
      <c r="A238" t="str">
        <f t="shared" si="3"/>
        <v>Шахмаев КонстантинМ12</v>
      </c>
      <c r="B238" s="4">
        <v>26</v>
      </c>
      <c r="C238" s="4" t="s">
        <v>685</v>
      </c>
      <c r="D238" s="4" t="s">
        <v>686</v>
      </c>
      <c r="E238" s="4">
        <v>2011</v>
      </c>
      <c r="F238" s="5">
        <v>1.3043981481481483E-2</v>
      </c>
      <c r="G238" s="4">
        <v>26</v>
      </c>
      <c r="H238" s="4">
        <v>128.30000000000001</v>
      </c>
      <c r="I238" s="16" t="s">
        <v>971</v>
      </c>
      <c r="J238" t="str">
        <f>IF(ISERROR(VLOOKUP($C238,Сумма!$B$3:$C$855,2,FALSE)),0,IF(VLOOKUP($C238,Сумма!$B$3:$N$855,13,FALSE)=I238,VLOOKUP($C238,Сумма!$B$3:$C$855,2,FALSE),0))</f>
        <v>ЮЗАО-TEAM</v>
      </c>
    </row>
    <row r="239" spans="1:10" x14ac:dyDescent="0.35">
      <c r="A239" t="str">
        <f t="shared" si="3"/>
        <v>Командоров ДмитрийМ12</v>
      </c>
      <c r="B239" s="4">
        <v>27</v>
      </c>
      <c r="C239" s="4" t="s">
        <v>511</v>
      </c>
      <c r="D239" s="4" t="s">
        <v>39</v>
      </c>
      <c r="E239" s="4">
        <v>2010</v>
      </c>
      <c r="F239" s="5">
        <v>1.3078703703703703E-2</v>
      </c>
      <c r="G239" s="4">
        <v>27</v>
      </c>
      <c r="H239" s="4">
        <v>127.8</v>
      </c>
      <c r="I239" s="16" t="s">
        <v>971</v>
      </c>
      <c r="J239" t="str">
        <f>IF(ISERROR(VLOOKUP($C239,Сумма!$B$3:$C$855,2,FALSE)),0,IF(VLOOKUP($C239,Сумма!$B$3:$N$855,13,FALSE)=I239,VLOOKUP($C239,Сумма!$B$3:$C$855,2,FALSE),0))</f>
        <v>СШОР 18 Sirius Пи</v>
      </c>
    </row>
    <row r="240" spans="1:10" x14ac:dyDescent="0.35">
      <c r="A240" t="str">
        <f t="shared" si="3"/>
        <v>Животягин ДмитрийМ12</v>
      </c>
      <c r="B240" s="4">
        <v>28</v>
      </c>
      <c r="C240" s="4" t="s">
        <v>687</v>
      </c>
      <c r="D240" s="4" t="s">
        <v>37</v>
      </c>
      <c r="E240" s="4">
        <v>2010</v>
      </c>
      <c r="F240" s="5">
        <v>1.3101851851851852E-2</v>
      </c>
      <c r="G240" s="4">
        <v>28</v>
      </c>
      <c r="H240" s="4">
        <v>127.5</v>
      </c>
      <c r="I240" s="16" t="s">
        <v>971</v>
      </c>
      <c r="J240" t="str">
        <f>IF(ISERROR(VLOOKUP($C240,Сумма!$B$3:$C$855,2,FALSE)),0,IF(VLOOKUP($C240,Сумма!$B$3:$N$855,13,FALSE)=I240,VLOOKUP($C240,Сумма!$B$3:$C$855,2,FALSE),0))</f>
        <v>СШОР 18 Макейчик</v>
      </c>
    </row>
    <row r="241" spans="1:10" x14ac:dyDescent="0.35">
      <c r="A241" t="str">
        <f t="shared" si="3"/>
        <v>Лоза ДаниилМ12</v>
      </c>
      <c r="B241" s="4">
        <v>29</v>
      </c>
      <c r="C241" s="4" t="s">
        <v>512</v>
      </c>
      <c r="D241" s="4" t="s">
        <v>37</v>
      </c>
      <c r="E241" s="4">
        <v>2010</v>
      </c>
      <c r="F241" s="5">
        <v>1.3310185185185187E-2</v>
      </c>
      <c r="G241" s="4">
        <v>29</v>
      </c>
      <c r="H241" s="4">
        <v>124.7</v>
      </c>
      <c r="I241" s="16" t="s">
        <v>971</v>
      </c>
      <c r="J241" t="str">
        <f>IF(ISERROR(VLOOKUP($C241,Сумма!$B$3:$C$855,2,FALSE)),0,IF(VLOOKUP($C241,Сумма!$B$3:$N$855,13,FALSE)=I241,VLOOKUP($C241,Сумма!$B$3:$C$855,2,FALSE),0))</f>
        <v>СШОР 18 Макейчик</v>
      </c>
    </row>
    <row r="242" spans="1:10" x14ac:dyDescent="0.35">
      <c r="A242" t="str">
        <f t="shared" si="3"/>
        <v>Карцев МаксимМ12</v>
      </c>
      <c r="B242" s="4">
        <v>30</v>
      </c>
      <c r="C242" s="4" t="s">
        <v>245</v>
      </c>
      <c r="D242" s="4" t="s">
        <v>48</v>
      </c>
      <c r="E242" s="4">
        <v>2010</v>
      </c>
      <c r="F242" s="5">
        <v>1.3310185185185187E-2</v>
      </c>
      <c r="G242" s="4">
        <f xml:space="preserve"> 29</f>
        <v>29</v>
      </c>
      <c r="H242" s="4">
        <v>124.7</v>
      </c>
      <c r="I242" s="16" t="s">
        <v>971</v>
      </c>
      <c r="J242" t="str">
        <f>IF(ISERROR(VLOOKUP($C242,Сумма!$B$3:$C$855,2,FALSE)),0,IF(VLOOKUP($C242,Сумма!$B$3:$N$855,13,FALSE)=I242,VLOOKUP($C242,Сумма!$B$3:$C$855,2,FALSE),0))</f>
        <v>СШОР 18 Юго-Запад</v>
      </c>
    </row>
    <row r="243" spans="1:10" x14ac:dyDescent="0.35">
      <c r="A243" t="str">
        <f t="shared" si="3"/>
        <v>Свиридов ЯрославМ12</v>
      </c>
      <c r="B243" s="4">
        <v>31</v>
      </c>
      <c r="C243" s="4" t="s">
        <v>252</v>
      </c>
      <c r="D243" s="4" t="s">
        <v>37</v>
      </c>
      <c r="E243" s="4">
        <v>2011</v>
      </c>
      <c r="F243" s="5">
        <v>1.3483796296296298E-2</v>
      </c>
      <c r="G243" s="4">
        <v>31</v>
      </c>
      <c r="H243" s="4">
        <v>122.5</v>
      </c>
      <c r="I243" s="16" t="s">
        <v>971</v>
      </c>
      <c r="J243" t="str">
        <f>IF(ISERROR(VLOOKUP($C243,Сумма!$B$3:$C$855,2,FALSE)),0,IF(VLOOKUP($C243,Сумма!$B$3:$N$855,13,FALSE)=I243,VLOOKUP($C243,Сумма!$B$3:$C$855,2,FALSE),0))</f>
        <v>СШОР 18 Макейчик</v>
      </c>
    </row>
    <row r="244" spans="1:10" x14ac:dyDescent="0.35">
      <c r="A244" t="str">
        <f t="shared" si="3"/>
        <v>Петрунин АлександрМ12</v>
      </c>
      <c r="B244" s="4">
        <v>32</v>
      </c>
      <c r="C244" s="4" t="s">
        <v>238</v>
      </c>
      <c r="D244" s="4" t="s">
        <v>46</v>
      </c>
      <c r="E244" s="4">
        <v>2010</v>
      </c>
      <c r="F244" s="5">
        <v>1.3599537037037037E-2</v>
      </c>
      <c r="G244" s="4">
        <v>32</v>
      </c>
      <c r="H244" s="4">
        <v>120.9</v>
      </c>
      <c r="I244" s="16" t="s">
        <v>971</v>
      </c>
      <c r="J244" t="str">
        <f>IF(ISERROR(VLOOKUP($C244,Сумма!$B$3:$C$855,2,FALSE)),0,IF(VLOOKUP($C244,Сумма!$B$3:$N$855,13,FALSE)=I244,VLOOKUP($C244,Сумма!$B$3:$C$855,2,FALSE),0))</f>
        <v>СШОР 18 Смородино</v>
      </c>
    </row>
    <row r="245" spans="1:10" x14ac:dyDescent="0.35">
      <c r="A245" t="str">
        <f t="shared" si="3"/>
        <v>Чеботарев МихаилМ12</v>
      </c>
      <c r="B245" s="4">
        <v>33</v>
      </c>
      <c r="C245" s="4" t="s">
        <v>249</v>
      </c>
      <c r="D245" s="4" t="s">
        <v>149</v>
      </c>
      <c r="E245" s="4">
        <v>2010</v>
      </c>
      <c r="F245" s="5">
        <v>1.4409722222222221E-2</v>
      </c>
      <c r="G245" s="4">
        <v>33</v>
      </c>
      <c r="H245" s="4">
        <v>110.3</v>
      </c>
      <c r="I245" s="16" t="s">
        <v>971</v>
      </c>
      <c r="J245" t="str">
        <f>IF(ISERROR(VLOOKUP($C245,Сумма!$B$3:$C$855,2,FALSE)),0,IF(VLOOKUP($C245,Сумма!$B$3:$N$855,13,FALSE)=I245,VLOOKUP($C245,Сумма!$B$3:$C$855,2,FALSE),0))</f>
        <v>СШОР 18 Олимп</v>
      </c>
    </row>
    <row r="246" spans="1:10" x14ac:dyDescent="0.35">
      <c r="A246" t="str">
        <f t="shared" si="3"/>
        <v>Горлов ДанилаМ12</v>
      </c>
      <c r="B246" s="4">
        <v>34</v>
      </c>
      <c r="C246" s="4" t="s">
        <v>264</v>
      </c>
      <c r="D246" s="4" t="s">
        <v>46</v>
      </c>
      <c r="E246" s="4">
        <v>2010</v>
      </c>
      <c r="F246" s="5">
        <v>1.5729166666666666E-2</v>
      </c>
      <c r="G246" s="4">
        <v>34</v>
      </c>
      <c r="H246" s="4">
        <v>92.9</v>
      </c>
      <c r="I246" s="16" t="s">
        <v>971</v>
      </c>
      <c r="J246" t="str">
        <f>IF(ISERROR(VLOOKUP($C246,Сумма!$B$3:$C$855,2,FALSE)),0,IF(VLOOKUP($C246,Сумма!$B$3:$N$855,13,FALSE)=I246,VLOOKUP($C246,Сумма!$B$3:$C$855,2,FALSE),0))</f>
        <v>СШОР 18 Смородино</v>
      </c>
    </row>
    <row r="247" spans="1:10" x14ac:dyDescent="0.35">
      <c r="A247" t="str">
        <f t="shared" si="3"/>
        <v>Пырков КонстантинМ12</v>
      </c>
      <c r="B247" s="4">
        <v>35</v>
      </c>
      <c r="C247" s="4" t="s">
        <v>251</v>
      </c>
      <c r="D247" s="4" t="s">
        <v>35</v>
      </c>
      <c r="E247" s="4">
        <v>2011</v>
      </c>
      <c r="F247" s="5">
        <v>1.6296296296296295E-2</v>
      </c>
      <c r="G247" s="4">
        <v>35</v>
      </c>
      <c r="H247" s="4">
        <v>85.4</v>
      </c>
      <c r="I247" s="16" t="s">
        <v>971</v>
      </c>
      <c r="J247" t="str">
        <f>IF(ISERROR(VLOOKUP($C247,Сумма!$B$3:$C$855,2,FALSE)),0,IF(VLOOKUP($C247,Сумма!$B$3:$N$855,13,FALSE)=I247,VLOOKUP($C247,Сумма!$B$3:$C$855,2,FALSE),0))</f>
        <v>СШОР 18 АТЛЕТ</v>
      </c>
    </row>
    <row r="248" spans="1:10" x14ac:dyDescent="0.35">
      <c r="A248" t="str">
        <f t="shared" si="3"/>
        <v>Ярославцев ИванМ12</v>
      </c>
      <c r="B248" s="4">
        <v>36</v>
      </c>
      <c r="C248" s="4" t="s">
        <v>688</v>
      </c>
      <c r="D248" s="4" t="s">
        <v>98</v>
      </c>
      <c r="E248" s="4">
        <v>2011</v>
      </c>
      <c r="F248" s="5">
        <v>1.6562500000000001E-2</v>
      </c>
      <c r="G248" s="4">
        <v>36</v>
      </c>
      <c r="H248" s="4">
        <v>81.900000000000006</v>
      </c>
      <c r="I248" s="16" t="s">
        <v>971</v>
      </c>
      <c r="J248" t="str">
        <f>IF(ISERROR(VLOOKUP($C248,Сумма!$B$3:$C$855,2,FALSE)),0,IF(VLOOKUP($C248,Сумма!$B$3:$N$855,13,FALSE)=I248,VLOOKUP($C248,Сумма!$B$3:$C$855,2,FALSE),0))</f>
        <v>СШОР 18 Торнадо</v>
      </c>
    </row>
    <row r="249" spans="1:10" x14ac:dyDescent="0.35">
      <c r="A249" t="str">
        <f t="shared" si="3"/>
        <v>Руднев ИванМ12</v>
      </c>
      <c r="B249" s="4">
        <v>37</v>
      </c>
      <c r="C249" s="4" t="s">
        <v>265</v>
      </c>
      <c r="D249" s="4" t="s">
        <v>48</v>
      </c>
      <c r="E249" s="4">
        <v>2010</v>
      </c>
      <c r="F249" s="5">
        <v>1.849537037037037E-2</v>
      </c>
      <c r="G249" s="4">
        <v>37</v>
      </c>
      <c r="H249" s="4">
        <v>56.5</v>
      </c>
      <c r="I249" s="16" t="s">
        <v>971</v>
      </c>
      <c r="J249" t="str">
        <f>IF(ISERROR(VLOOKUP($C249,Сумма!$B$3:$C$855,2,FALSE)),0,IF(VLOOKUP($C249,Сумма!$B$3:$N$855,13,FALSE)=I249,VLOOKUP($C249,Сумма!$B$3:$C$855,2,FALSE),0))</f>
        <v>СШОР 18 Юго-Запад</v>
      </c>
    </row>
    <row r="250" spans="1:10" x14ac:dyDescent="0.35">
      <c r="A250" t="str">
        <f t="shared" si="3"/>
        <v>Пономарев РоманМ12</v>
      </c>
      <c r="B250" s="4">
        <v>38</v>
      </c>
      <c r="C250" s="4" t="s">
        <v>247</v>
      </c>
      <c r="D250" s="4" t="s">
        <v>58</v>
      </c>
      <c r="E250" s="4">
        <v>2011</v>
      </c>
      <c r="F250" s="5">
        <v>1.877314814814815E-2</v>
      </c>
      <c r="G250" s="4">
        <v>38</v>
      </c>
      <c r="H250" s="4">
        <v>52.8</v>
      </c>
      <c r="I250" s="16" t="s">
        <v>971</v>
      </c>
      <c r="J250" t="str">
        <f>IF(ISERROR(VLOOKUP($C250,Сумма!$B$3:$C$855,2,FALSE)),0,IF(VLOOKUP($C250,Сумма!$B$3:$N$855,13,FALSE)=I250,VLOOKUP($C250,Сумма!$B$3:$C$855,2,FALSE),0))</f>
        <v>СШОР 18 Дон спорт</v>
      </c>
    </row>
    <row r="251" spans="1:10" x14ac:dyDescent="0.35">
      <c r="A251" t="str">
        <f t="shared" si="3"/>
        <v>Паршин МихаилМ12</v>
      </c>
      <c r="B251" s="4">
        <v>39</v>
      </c>
      <c r="C251" s="4" t="s">
        <v>269</v>
      </c>
      <c r="D251" s="4" t="s">
        <v>83</v>
      </c>
      <c r="E251" s="4">
        <v>2011</v>
      </c>
      <c r="F251" s="5">
        <v>1.9155092592592592E-2</v>
      </c>
      <c r="G251" s="4">
        <v>39</v>
      </c>
      <c r="H251" s="4">
        <v>47.8</v>
      </c>
      <c r="I251" s="16" t="s">
        <v>971</v>
      </c>
      <c r="J251" t="str">
        <f>IF(ISERROR(VLOOKUP($C251,Сумма!$B$3:$C$855,2,FALSE)),0,IF(VLOOKUP($C251,Сумма!$B$3:$N$855,13,FALSE)=I251,VLOOKUP($C251,Сумма!$B$3:$C$855,2,FALSE),0))</f>
        <v>СШОР 18 ГавриловSki</v>
      </c>
    </row>
    <row r="252" spans="1:10" x14ac:dyDescent="0.35">
      <c r="A252" t="str">
        <f t="shared" si="3"/>
        <v>Вахтин СергейМ12</v>
      </c>
      <c r="B252" s="4">
        <v>40</v>
      </c>
      <c r="C252" s="4" t="s">
        <v>262</v>
      </c>
      <c r="D252" s="4" t="s">
        <v>48</v>
      </c>
      <c r="E252" s="4">
        <v>2011</v>
      </c>
      <c r="F252" s="5">
        <v>1.9606481481481482E-2</v>
      </c>
      <c r="G252" s="4">
        <v>40</v>
      </c>
      <c r="H252" s="4">
        <v>41.8</v>
      </c>
      <c r="I252" s="16" t="s">
        <v>971</v>
      </c>
      <c r="J252" t="str">
        <f>IF(ISERROR(VLOOKUP($C252,Сумма!$B$3:$C$855,2,FALSE)),0,IF(VLOOKUP($C252,Сумма!$B$3:$N$855,13,FALSE)=I252,VLOOKUP($C252,Сумма!$B$3:$C$855,2,FALSE),0))</f>
        <v>СШОР 18 Юго-Запад</v>
      </c>
    </row>
    <row r="253" spans="1:10" x14ac:dyDescent="0.35">
      <c r="A253" t="str">
        <f t="shared" si="3"/>
        <v>Данилин АлексейМ12</v>
      </c>
      <c r="B253" s="4">
        <v>41</v>
      </c>
      <c r="C253" s="4" t="s">
        <v>533</v>
      </c>
      <c r="D253" s="4" t="s">
        <v>44</v>
      </c>
      <c r="E253" s="4">
        <v>2011</v>
      </c>
      <c r="F253" s="5">
        <v>1.9918981481481482E-2</v>
      </c>
      <c r="G253" s="4">
        <v>41</v>
      </c>
      <c r="H253" s="4">
        <v>37.700000000000003</v>
      </c>
      <c r="I253" s="16" t="s">
        <v>971</v>
      </c>
      <c r="J253" t="str">
        <f>IF(ISERROR(VLOOKUP($C253,Сумма!$B$3:$C$855,2,FALSE)),0,IF(VLOOKUP($C253,Сумма!$B$3:$N$855,13,FALSE)=I253,VLOOKUP($C253,Сумма!$B$3:$C$855,2,FALSE),0))</f>
        <v>СШОР 18 Берёзовая р</v>
      </c>
    </row>
    <row r="254" spans="1:10" x14ac:dyDescent="0.35">
      <c r="A254" t="str">
        <f t="shared" si="3"/>
        <v>Паненко МирославМ12</v>
      </c>
      <c r="B254" s="4">
        <v>42</v>
      </c>
      <c r="C254" s="4" t="s">
        <v>689</v>
      </c>
      <c r="D254" s="4" t="s">
        <v>46</v>
      </c>
      <c r="E254" s="4">
        <v>2010</v>
      </c>
      <c r="F254" s="5">
        <v>2.2372685185185186E-2</v>
      </c>
      <c r="G254" s="4">
        <v>42</v>
      </c>
      <c r="H254" s="4">
        <v>5.4</v>
      </c>
      <c r="I254" s="16" t="s">
        <v>971</v>
      </c>
      <c r="J254" t="str">
        <f>IF(ISERROR(VLOOKUP($C254,Сумма!$B$3:$C$855,2,FALSE)),0,IF(VLOOKUP($C254,Сумма!$B$3:$N$855,13,FALSE)=I254,VLOOKUP($C254,Сумма!$B$3:$C$855,2,FALSE),0))</f>
        <v>СШОР 18 Смородино</v>
      </c>
    </row>
    <row r="255" spans="1:10" x14ac:dyDescent="0.35">
      <c r="A255" t="str">
        <f t="shared" si="3"/>
        <v>Грязов МиронМ12</v>
      </c>
      <c r="B255" s="4">
        <v>43</v>
      </c>
      <c r="C255" s="4" t="s">
        <v>248</v>
      </c>
      <c r="D255" s="4" t="s">
        <v>58</v>
      </c>
      <c r="E255" s="4">
        <v>2011</v>
      </c>
      <c r="F255" s="5">
        <v>2.2372685185185186E-2</v>
      </c>
      <c r="G255" s="4">
        <f xml:space="preserve"> 42</f>
        <v>42</v>
      </c>
      <c r="H255" s="4">
        <v>5.4</v>
      </c>
      <c r="I255" s="16" t="s">
        <v>971</v>
      </c>
      <c r="J255" t="str">
        <f>IF(ISERROR(VLOOKUP($C255,Сумма!$B$3:$C$855,2,FALSE)),0,IF(VLOOKUP($C255,Сумма!$B$3:$N$855,13,FALSE)=I255,VLOOKUP($C255,Сумма!$B$3:$C$855,2,FALSE),0))</f>
        <v>СШОР 18 Дон спорт</v>
      </c>
    </row>
    <row r="256" spans="1:10" x14ac:dyDescent="0.35">
      <c r="A256" t="str">
        <f t="shared" si="3"/>
        <v>Парахин ВладимирМ12</v>
      </c>
      <c r="B256" s="4">
        <v>44</v>
      </c>
      <c r="C256" s="4" t="s">
        <v>267</v>
      </c>
      <c r="D256" s="4" t="s">
        <v>44</v>
      </c>
      <c r="E256" s="4">
        <v>2011</v>
      </c>
      <c r="F256" s="5">
        <v>2.539351851851852E-2</v>
      </c>
      <c r="G256" s="4">
        <v>44</v>
      </c>
      <c r="H256" s="4">
        <v>1</v>
      </c>
      <c r="I256" s="16" t="s">
        <v>971</v>
      </c>
      <c r="J256" t="str">
        <f>IF(ISERROR(VLOOKUP($C256,Сумма!$B$3:$C$855,2,FALSE)),0,IF(VLOOKUP($C256,Сумма!$B$3:$N$855,13,FALSE)=I256,VLOOKUP($C256,Сумма!$B$3:$C$855,2,FALSE),0))</f>
        <v>СШОР 18 Берёзовая р</v>
      </c>
    </row>
    <row r="257" spans="1:10" x14ac:dyDescent="0.35">
      <c r="A257" t="str">
        <f t="shared" si="3"/>
        <v>Дудецкий ФилиппМ12</v>
      </c>
      <c r="B257" s="4">
        <v>45</v>
      </c>
      <c r="C257" s="4" t="s">
        <v>261</v>
      </c>
      <c r="D257" s="4" t="s">
        <v>149</v>
      </c>
      <c r="E257" s="4">
        <v>2011</v>
      </c>
      <c r="F257" s="5">
        <v>2.614583333333333E-2</v>
      </c>
      <c r="G257" s="4">
        <v>45</v>
      </c>
      <c r="H257" s="4">
        <v>1</v>
      </c>
      <c r="I257" s="16" t="s">
        <v>971</v>
      </c>
      <c r="J257" t="str">
        <f>IF(ISERROR(VLOOKUP($C257,Сумма!$B$3:$C$855,2,FALSE)),0,IF(VLOOKUP($C257,Сумма!$B$3:$N$855,13,FALSE)=I257,VLOOKUP($C257,Сумма!$B$3:$C$855,2,FALSE),0))</f>
        <v>СШОР 18 Олимп</v>
      </c>
    </row>
    <row r="258" spans="1:10" x14ac:dyDescent="0.35">
      <c r="A258" t="str">
        <f t="shared" si="3"/>
        <v>Насонов КириллМ12</v>
      </c>
      <c r="B258" s="4">
        <v>46</v>
      </c>
      <c r="C258" s="4" t="s">
        <v>690</v>
      </c>
      <c r="D258" s="4" t="s">
        <v>35</v>
      </c>
      <c r="E258" s="4">
        <v>2011</v>
      </c>
      <c r="F258" s="5">
        <v>2.6724537037037036E-2</v>
      </c>
      <c r="G258" s="4">
        <v>46</v>
      </c>
      <c r="H258" s="4">
        <v>1</v>
      </c>
      <c r="I258" s="16" t="s">
        <v>971</v>
      </c>
      <c r="J258" t="str">
        <f>IF(ISERROR(VLOOKUP($C258,Сумма!$B$3:$C$855,2,FALSE)),0,IF(VLOOKUP($C258,Сумма!$B$3:$N$855,13,FALSE)=I258,VLOOKUP($C258,Сумма!$B$3:$C$855,2,FALSE),0))</f>
        <v>СШОР 18 АТЛЕТ</v>
      </c>
    </row>
    <row r="259" spans="1:10" x14ac:dyDescent="0.35">
      <c r="A259" t="str">
        <f t="shared" si="3"/>
        <v>Гуляев МаксимМ12</v>
      </c>
      <c r="B259" s="4">
        <v>47</v>
      </c>
      <c r="C259" s="4" t="s">
        <v>526</v>
      </c>
      <c r="D259" s="4" t="s">
        <v>94</v>
      </c>
      <c r="E259" s="4">
        <v>2011</v>
      </c>
      <c r="F259" s="5">
        <v>3.0266203703703708E-2</v>
      </c>
      <c r="G259" s="4">
        <v>47</v>
      </c>
      <c r="H259" s="4">
        <v>1</v>
      </c>
      <c r="I259" s="16" t="s">
        <v>971</v>
      </c>
      <c r="J259" t="str">
        <f>IF(ISERROR(VLOOKUP($C259,Сумма!$B$3:$C$855,2,FALSE)),0,IF(VLOOKUP($C259,Сумма!$B$3:$N$855,13,FALSE)=I259,VLOOKUP($C259,Сумма!$B$3:$C$855,2,FALSE),0))</f>
        <v>СШОР 18 Вильденберг</v>
      </c>
    </row>
    <row r="260" spans="1:10" x14ac:dyDescent="0.35">
      <c r="A260" t="str">
        <f t="shared" si="3"/>
        <v>Морозов ВладимирМ12</v>
      </c>
      <c r="B260" s="4">
        <v>48</v>
      </c>
      <c r="C260" s="4" t="s">
        <v>691</v>
      </c>
      <c r="D260" s="4" t="s">
        <v>35</v>
      </c>
      <c r="E260" s="4">
        <v>2011</v>
      </c>
      <c r="F260" s="4"/>
      <c r="G260" s="4"/>
      <c r="H260" s="4">
        <v>0.01</v>
      </c>
      <c r="I260" s="16" t="s">
        <v>971</v>
      </c>
      <c r="J260" t="str">
        <f>IF(ISERROR(VLOOKUP($C260,Сумма!$B$3:$C$855,2,FALSE)),0,IF(VLOOKUP($C260,Сумма!$B$3:$N$855,13,FALSE)=I260,VLOOKUP($C260,Сумма!$B$3:$C$855,2,FALSE),0))</f>
        <v>СШОР 18 АТЛЕТ</v>
      </c>
    </row>
    <row r="261" spans="1:10" x14ac:dyDescent="0.35">
      <c r="A261" t="str">
        <f t="shared" si="3"/>
        <v>Головин МаксимМ12</v>
      </c>
      <c r="B261" s="4">
        <v>49</v>
      </c>
      <c r="C261" s="4" t="s">
        <v>258</v>
      </c>
      <c r="D261" s="4" t="s">
        <v>33</v>
      </c>
      <c r="E261" s="4">
        <v>2010</v>
      </c>
      <c r="F261" s="4"/>
      <c r="G261" s="4"/>
      <c r="H261" s="4">
        <v>0.01</v>
      </c>
      <c r="I261" s="16" t="s">
        <v>971</v>
      </c>
      <c r="J261" t="str">
        <f>IF(ISERROR(VLOOKUP($C261,Сумма!$B$3:$C$855,2,FALSE)),0,IF(VLOOKUP($C261,Сумма!$B$3:$N$855,13,FALSE)=I261,VLOOKUP($C261,Сумма!$B$3:$C$855,2,FALSE),0))</f>
        <v>СШОР 18 ОРИОН</v>
      </c>
    </row>
    <row r="262" spans="1:10" x14ac:dyDescent="0.35">
      <c r="A262" t="str">
        <f t="shared" si="3"/>
        <v>Егорушкин ДаниилМ12</v>
      </c>
      <c r="B262" s="4">
        <v>50</v>
      </c>
      <c r="C262" s="4" t="s">
        <v>241</v>
      </c>
      <c r="D262" s="4" t="s">
        <v>33</v>
      </c>
      <c r="E262" s="4">
        <v>2010</v>
      </c>
      <c r="F262" s="4"/>
      <c r="G262" s="4"/>
      <c r="H262" s="4">
        <v>0.01</v>
      </c>
      <c r="I262" s="16" t="s">
        <v>971</v>
      </c>
      <c r="J262" t="str">
        <f>IF(ISERROR(VLOOKUP($C262,Сумма!$B$3:$C$855,2,FALSE)),0,IF(VLOOKUP($C262,Сумма!$B$3:$N$855,13,FALSE)=I262,VLOOKUP($C262,Сумма!$B$3:$C$855,2,FALSE),0))</f>
        <v>СШОР 18 ОРИОН</v>
      </c>
    </row>
    <row r="263" spans="1:10" ht="15.5" x14ac:dyDescent="0.35">
      <c r="A263" t="str">
        <f t="shared" si="3"/>
        <v/>
      </c>
      <c r="B263" s="40" t="s">
        <v>692</v>
      </c>
      <c r="C263" s="40"/>
      <c r="D263" s="40"/>
      <c r="E263" s="40"/>
      <c r="F263" s="40"/>
      <c r="G263" s="40"/>
      <c r="H263" s="40"/>
      <c r="I263" s="17"/>
      <c r="J263">
        <f>IF(ISERROR(VLOOKUP($C263,Сумма!$B$3:$C$855,2,FALSE)),0,IF(VLOOKUP($C263,Сумма!$B$3:$N$855,13,FALSE)=I263,VLOOKUP($C263,Сумма!$B$3:$C$855,2,FALSE),0))</f>
        <v>0</v>
      </c>
    </row>
    <row r="264" spans="1:10" ht="15.5" x14ac:dyDescent="0.35">
      <c r="A264" t="str">
        <f t="shared" si="3"/>
        <v/>
      </c>
      <c r="B264" s="40"/>
      <c r="C264" s="40"/>
      <c r="D264" s="40"/>
      <c r="E264" s="40"/>
      <c r="F264" s="40"/>
      <c r="G264" s="40"/>
      <c r="H264" s="40"/>
      <c r="I264" s="17"/>
      <c r="J264">
        <f>IF(ISERROR(VLOOKUP($C264,Сумма!$B$3:$C$855,2,FALSE)),0,IF(VLOOKUP($C264,Сумма!$B$3:$N$855,13,FALSE)=I264,VLOOKUP($C264,Сумма!$B$3:$C$855,2,FALSE),0))</f>
        <v>0</v>
      </c>
    </row>
    <row r="265" spans="1:10" ht="28" x14ac:dyDescent="0.35">
      <c r="A265" t="str">
        <f t="shared" si="3"/>
        <v>Фамилия, имя</v>
      </c>
      <c r="B265" s="3" t="s">
        <v>20</v>
      </c>
      <c r="C265" s="4" t="s">
        <v>31</v>
      </c>
      <c r="D265" s="4" t="s">
        <v>21</v>
      </c>
      <c r="E265" s="4" t="s">
        <v>22</v>
      </c>
      <c r="F265" s="4" t="s">
        <v>23</v>
      </c>
      <c r="G265" s="4" t="s">
        <v>24</v>
      </c>
      <c r="H265" s="4" t="s">
        <v>25</v>
      </c>
      <c r="I265" s="16"/>
      <c r="J265">
        <f>IF(ISERROR(VLOOKUP($C265,Сумма!$B$3:$C$855,2,FALSE)),0,IF(VLOOKUP($C265,Сумма!$B$3:$N$855,13,FALSE)=I265,VLOOKUP($C265,Сумма!$B$3:$C$855,2,FALSE),0))</f>
        <v>0</v>
      </c>
    </row>
    <row r="266" spans="1:10" x14ac:dyDescent="0.35">
      <c r="A266" t="str">
        <f t="shared" si="3"/>
        <v>Молодских КириллМ14</v>
      </c>
      <c r="B266" s="4">
        <v>1</v>
      </c>
      <c r="C266" s="4" t="s">
        <v>270</v>
      </c>
      <c r="D266" s="4" t="s">
        <v>98</v>
      </c>
      <c r="E266" s="4">
        <v>2009</v>
      </c>
      <c r="F266" s="5">
        <v>6.875E-3</v>
      </c>
      <c r="G266" s="4">
        <v>1</v>
      </c>
      <c r="H266" s="4">
        <v>200</v>
      </c>
      <c r="I266" s="16" t="s">
        <v>972</v>
      </c>
      <c r="J266" t="str">
        <f>IF(ISERROR(VLOOKUP($C266,Сумма!$B$3:$C$855,2,FALSE)),0,IF(VLOOKUP($C266,Сумма!$B$3:$N$855,13,FALSE)=I266,VLOOKUP($C266,Сумма!$B$3:$C$855,2,FALSE),0))</f>
        <v>СШОР 18 Торнадо</v>
      </c>
    </row>
    <row r="267" spans="1:10" x14ac:dyDescent="0.35">
      <c r="A267" t="str">
        <f t="shared" si="3"/>
        <v>Арапов АртемийМ14</v>
      </c>
      <c r="B267" s="4">
        <v>2</v>
      </c>
      <c r="C267" s="4" t="s">
        <v>274</v>
      </c>
      <c r="D267" s="4" t="s">
        <v>35</v>
      </c>
      <c r="E267" s="4">
        <v>2008</v>
      </c>
      <c r="F267" s="5">
        <v>7.5347222222222213E-3</v>
      </c>
      <c r="G267" s="4">
        <v>2</v>
      </c>
      <c r="H267" s="4">
        <v>190.5</v>
      </c>
      <c r="I267" s="16" t="s">
        <v>972</v>
      </c>
      <c r="J267" t="str">
        <f>IF(ISERROR(VLOOKUP($C267,Сумма!$B$3:$C$855,2,FALSE)),0,IF(VLOOKUP($C267,Сумма!$B$3:$N$855,13,FALSE)=I267,VLOOKUP($C267,Сумма!$B$3:$C$855,2,FALSE),0))</f>
        <v>СШОР 18 АТЛЕТ</v>
      </c>
    </row>
    <row r="268" spans="1:10" x14ac:dyDescent="0.35">
      <c r="A268" t="str">
        <f t="shared" si="3"/>
        <v>Авдеев ИванМ14</v>
      </c>
      <c r="B268" s="4">
        <v>3</v>
      </c>
      <c r="C268" s="4" t="s">
        <v>272</v>
      </c>
      <c r="D268" s="4" t="s">
        <v>37</v>
      </c>
      <c r="E268" s="4">
        <v>2008</v>
      </c>
      <c r="F268" s="5">
        <v>7.5694444444444446E-3</v>
      </c>
      <c r="G268" s="4">
        <v>3</v>
      </c>
      <c r="H268" s="4">
        <v>189.9</v>
      </c>
      <c r="I268" s="16" t="s">
        <v>972</v>
      </c>
      <c r="J268" t="str">
        <f>IF(ISERROR(VLOOKUP($C268,Сумма!$B$3:$C$855,2,FALSE)),0,IF(VLOOKUP($C268,Сумма!$B$3:$N$855,13,FALSE)=I268,VLOOKUP($C268,Сумма!$B$3:$C$855,2,FALSE),0))</f>
        <v>СШОР 18 Макейчик</v>
      </c>
    </row>
    <row r="269" spans="1:10" x14ac:dyDescent="0.35">
      <c r="A269" t="str">
        <f t="shared" si="3"/>
        <v>Хованский ВладимирМ14</v>
      </c>
      <c r="B269" s="4">
        <v>4</v>
      </c>
      <c r="C269" s="4" t="s">
        <v>271</v>
      </c>
      <c r="D269" s="4" t="s">
        <v>33</v>
      </c>
      <c r="E269" s="4">
        <v>2009</v>
      </c>
      <c r="F269" s="5">
        <v>7.6041666666666662E-3</v>
      </c>
      <c r="G269" s="4">
        <v>4</v>
      </c>
      <c r="H269" s="4">
        <v>189.4</v>
      </c>
      <c r="I269" s="16" t="s">
        <v>972</v>
      </c>
      <c r="J269" t="str">
        <f>IF(ISERROR(VLOOKUP($C269,Сумма!$B$3:$C$855,2,FALSE)),0,IF(VLOOKUP($C269,Сумма!$B$3:$N$855,13,FALSE)=I269,VLOOKUP($C269,Сумма!$B$3:$C$855,2,FALSE),0))</f>
        <v>СШОР 18 ОРИОН</v>
      </c>
    </row>
    <row r="270" spans="1:10" x14ac:dyDescent="0.35">
      <c r="A270" t="str">
        <f t="shared" ref="A270:A333" si="4">C270&amp;I270</f>
        <v>Елисеев ПавелМ14</v>
      </c>
      <c r="B270" s="4">
        <v>5</v>
      </c>
      <c r="C270" s="4" t="s">
        <v>275</v>
      </c>
      <c r="D270" s="4" t="s">
        <v>61</v>
      </c>
      <c r="E270" s="4">
        <v>2009</v>
      </c>
      <c r="F270" s="5">
        <v>8.1018518518518514E-3</v>
      </c>
      <c r="G270" s="4">
        <v>5</v>
      </c>
      <c r="H270" s="4">
        <v>182.2</v>
      </c>
      <c r="I270" s="16" t="s">
        <v>972</v>
      </c>
      <c r="J270" t="str">
        <f>IF(ISERROR(VLOOKUP($C270,Сумма!$B$3:$C$855,2,FALSE)),0,IF(VLOOKUP($C270,Сумма!$B$3:$N$855,13,FALSE)=I270,VLOOKUP($C270,Сумма!$B$3:$C$855,2,FALSE),0))</f>
        <v>СШОР 18 Азимут</v>
      </c>
    </row>
    <row r="271" spans="1:10" x14ac:dyDescent="0.35">
      <c r="A271" t="str">
        <f t="shared" si="4"/>
        <v>Дорохин АлександрМ14</v>
      </c>
      <c r="B271" s="4">
        <v>6</v>
      </c>
      <c r="C271" s="4" t="s">
        <v>278</v>
      </c>
      <c r="D271" s="4" t="s">
        <v>46</v>
      </c>
      <c r="E271" s="4">
        <v>2008</v>
      </c>
      <c r="F271" s="5">
        <v>8.113425925925925E-3</v>
      </c>
      <c r="G271" s="4">
        <v>6</v>
      </c>
      <c r="H271" s="4">
        <v>182</v>
      </c>
      <c r="I271" s="16" t="s">
        <v>972</v>
      </c>
      <c r="J271" t="str">
        <f>IF(ISERROR(VLOOKUP($C271,Сумма!$B$3:$C$855,2,FALSE)),0,IF(VLOOKUP($C271,Сумма!$B$3:$N$855,13,FALSE)=I271,VLOOKUP($C271,Сумма!$B$3:$C$855,2,FALSE),0))</f>
        <v>СШОР 18 Смородино</v>
      </c>
    </row>
    <row r="272" spans="1:10" x14ac:dyDescent="0.35">
      <c r="A272" t="str">
        <f t="shared" si="4"/>
        <v>Шаповалов ВладиславМ14</v>
      </c>
      <c r="B272" s="4">
        <v>7</v>
      </c>
      <c r="C272" s="4" t="s">
        <v>282</v>
      </c>
      <c r="D272" s="4" t="s">
        <v>37</v>
      </c>
      <c r="E272" s="4">
        <v>2008</v>
      </c>
      <c r="F272" s="5">
        <v>8.217592592592594E-3</v>
      </c>
      <c r="G272" s="4">
        <v>7</v>
      </c>
      <c r="H272" s="4">
        <v>180.5</v>
      </c>
      <c r="I272" s="16" t="s">
        <v>972</v>
      </c>
      <c r="J272" t="str">
        <f>IF(ISERROR(VLOOKUP($C272,Сумма!$B$3:$C$855,2,FALSE)),0,IF(VLOOKUP($C272,Сумма!$B$3:$N$855,13,FALSE)=I272,VLOOKUP($C272,Сумма!$B$3:$C$855,2,FALSE),0))</f>
        <v>СШОР 18 Макейчик</v>
      </c>
    </row>
    <row r="273" spans="1:10" x14ac:dyDescent="0.35">
      <c r="A273" t="str">
        <f t="shared" si="4"/>
        <v>Уразов СеменМ14</v>
      </c>
      <c r="B273" s="4">
        <v>8</v>
      </c>
      <c r="C273" s="4" t="s">
        <v>277</v>
      </c>
      <c r="D273" s="4" t="s">
        <v>112</v>
      </c>
      <c r="E273" s="4">
        <v>2008</v>
      </c>
      <c r="F273" s="5">
        <v>8.4027777777777781E-3</v>
      </c>
      <c r="G273" s="4">
        <v>8</v>
      </c>
      <c r="H273" s="4">
        <v>177.8</v>
      </c>
      <c r="I273" s="16" t="s">
        <v>972</v>
      </c>
      <c r="J273" t="str">
        <f>IF(ISERROR(VLOOKUP($C273,Сумма!$B$3:$C$855,2,FALSE)),0,IF(VLOOKUP($C273,Сумма!$B$3:$N$855,13,FALSE)=I273,VLOOKUP($C273,Сумма!$B$3:$C$855,2,FALSE),0))</f>
        <v>СШОР 18 Канищева</v>
      </c>
    </row>
    <row r="274" spans="1:10" x14ac:dyDescent="0.35">
      <c r="A274" t="str">
        <f t="shared" si="4"/>
        <v>Нагорный МаксимМ14</v>
      </c>
      <c r="B274" s="4">
        <v>9</v>
      </c>
      <c r="C274" s="4" t="s">
        <v>273</v>
      </c>
      <c r="D274" s="4" t="s">
        <v>98</v>
      </c>
      <c r="E274" s="4">
        <v>2009</v>
      </c>
      <c r="F274" s="5">
        <v>8.4027777777777781E-3</v>
      </c>
      <c r="G274" s="4">
        <f xml:space="preserve"> 8</f>
        <v>8</v>
      </c>
      <c r="H274" s="4">
        <v>177.8</v>
      </c>
      <c r="I274" s="16" t="s">
        <v>972</v>
      </c>
      <c r="J274" t="str">
        <f>IF(ISERROR(VLOOKUP($C274,Сумма!$B$3:$C$855,2,FALSE)),0,IF(VLOOKUP($C274,Сумма!$B$3:$N$855,13,FALSE)=I274,VLOOKUP($C274,Сумма!$B$3:$C$855,2,FALSE),0))</f>
        <v>СШОР 18 Торнадо</v>
      </c>
    </row>
    <row r="275" spans="1:10" x14ac:dyDescent="0.35">
      <c r="A275" t="str">
        <f t="shared" si="4"/>
        <v>Петиков ИванМ14</v>
      </c>
      <c r="B275" s="4">
        <v>10</v>
      </c>
      <c r="C275" s="4" t="s">
        <v>287</v>
      </c>
      <c r="D275" s="4" t="s">
        <v>149</v>
      </c>
      <c r="E275" s="4">
        <v>2008</v>
      </c>
      <c r="F275" s="5">
        <v>8.4375000000000006E-3</v>
      </c>
      <c r="G275" s="4">
        <v>10</v>
      </c>
      <c r="H275" s="4">
        <v>177.3</v>
      </c>
      <c r="I275" s="16" t="s">
        <v>972</v>
      </c>
      <c r="J275" t="str">
        <f>IF(ISERROR(VLOOKUP($C275,Сумма!$B$3:$C$855,2,FALSE)),0,IF(VLOOKUP($C275,Сумма!$B$3:$N$855,13,FALSE)=I275,VLOOKUP($C275,Сумма!$B$3:$C$855,2,FALSE),0))</f>
        <v>СШОР 18 Олимп</v>
      </c>
    </row>
    <row r="276" spans="1:10" x14ac:dyDescent="0.35">
      <c r="A276" t="str">
        <f t="shared" si="4"/>
        <v>Быстрянцев АлександрМ14</v>
      </c>
      <c r="B276" s="4">
        <v>11</v>
      </c>
      <c r="C276" s="4" t="s">
        <v>276</v>
      </c>
      <c r="D276" s="4" t="s">
        <v>112</v>
      </c>
      <c r="E276" s="4">
        <v>2008</v>
      </c>
      <c r="F276" s="5">
        <v>8.4606481481481494E-3</v>
      </c>
      <c r="G276" s="4">
        <v>11</v>
      </c>
      <c r="H276" s="4">
        <v>177</v>
      </c>
      <c r="I276" s="16" t="s">
        <v>972</v>
      </c>
      <c r="J276" t="str">
        <f>IF(ISERROR(VLOOKUP($C276,Сумма!$B$3:$C$855,2,FALSE)),0,IF(VLOOKUP($C276,Сумма!$B$3:$N$855,13,FALSE)=I276,VLOOKUP($C276,Сумма!$B$3:$C$855,2,FALSE),0))</f>
        <v>СШОР 18 Канищева</v>
      </c>
    </row>
    <row r="277" spans="1:10" x14ac:dyDescent="0.35">
      <c r="A277" t="str">
        <f t="shared" si="4"/>
        <v>Гурченко КириллМ14</v>
      </c>
      <c r="B277" s="4">
        <v>12</v>
      </c>
      <c r="C277" s="4" t="s">
        <v>550</v>
      </c>
      <c r="D277" s="4" t="s">
        <v>58</v>
      </c>
      <c r="E277" s="4">
        <v>2009</v>
      </c>
      <c r="F277" s="5">
        <v>8.5995370370370357E-3</v>
      </c>
      <c r="G277" s="4">
        <v>12</v>
      </c>
      <c r="H277" s="4">
        <v>175</v>
      </c>
      <c r="I277" s="16" t="s">
        <v>972</v>
      </c>
      <c r="J277" t="str">
        <f>IF(ISERROR(VLOOKUP($C277,Сумма!$B$3:$C$855,2,FALSE)),0,IF(VLOOKUP($C277,Сумма!$B$3:$N$855,13,FALSE)=I277,VLOOKUP($C277,Сумма!$B$3:$C$855,2,FALSE),0))</f>
        <v>СШОР 18 Дон спорт</v>
      </c>
    </row>
    <row r="278" spans="1:10" x14ac:dyDescent="0.35">
      <c r="A278" t="str">
        <f t="shared" si="4"/>
        <v>Мироненко КонстантинМ14</v>
      </c>
      <c r="B278" s="4">
        <v>13</v>
      </c>
      <c r="C278" s="4" t="s">
        <v>286</v>
      </c>
      <c r="D278" s="4" t="s">
        <v>149</v>
      </c>
      <c r="E278" s="4">
        <v>2008</v>
      </c>
      <c r="F278" s="5">
        <v>8.8078703703703704E-3</v>
      </c>
      <c r="G278" s="4">
        <v>13</v>
      </c>
      <c r="H278" s="4">
        <v>171.9</v>
      </c>
      <c r="I278" s="16" t="s">
        <v>972</v>
      </c>
      <c r="J278" t="str">
        <f>IF(ISERROR(VLOOKUP($C278,Сумма!$B$3:$C$855,2,FALSE)),0,IF(VLOOKUP($C278,Сумма!$B$3:$N$855,13,FALSE)=I278,VLOOKUP($C278,Сумма!$B$3:$C$855,2,FALSE),0))</f>
        <v>СШОР 18 Олимп</v>
      </c>
    </row>
    <row r="279" spans="1:10" x14ac:dyDescent="0.35">
      <c r="A279" t="str">
        <f t="shared" si="4"/>
        <v>Рукомель ВладимирМ14</v>
      </c>
      <c r="B279" s="4">
        <v>14</v>
      </c>
      <c r="C279" s="4" t="s">
        <v>281</v>
      </c>
      <c r="D279" s="4" t="s">
        <v>112</v>
      </c>
      <c r="E279" s="4">
        <v>2008</v>
      </c>
      <c r="F279" s="5">
        <v>8.8657407407407417E-3</v>
      </c>
      <c r="G279" s="4">
        <v>14</v>
      </c>
      <c r="H279" s="4">
        <v>171.1</v>
      </c>
      <c r="I279" s="16" t="s">
        <v>972</v>
      </c>
      <c r="J279" t="str">
        <f>IF(ISERROR(VLOOKUP($C279,Сумма!$B$3:$C$855,2,FALSE)),0,IF(VLOOKUP($C279,Сумма!$B$3:$N$855,13,FALSE)=I279,VLOOKUP($C279,Сумма!$B$3:$C$855,2,FALSE),0))</f>
        <v>СШОР 18 Канищева</v>
      </c>
    </row>
    <row r="280" spans="1:10" x14ac:dyDescent="0.35">
      <c r="A280" t="str">
        <f t="shared" si="4"/>
        <v>Коноплев ЛеонидМ14</v>
      </c>
      <c r="B280" s="4">
        <v>15</v>
      </c>
      <c r="C280" s="4" t="s">
        <v>280</v>
      </c>
      <c r="D280" s="4" t="s">
        <v>94</v>
      </c>
      <c r="E280" s="4">
        <v>2009</v>
      </c>
      <c r="F280" s="5">
        <v>8.9583333333333338E-3</v>
      </c>
      <c r="G280" s="4">
        <v>15</v>
      </c>
      <c r="H280" s="4">
        <v>169.7</v>
      </c>
      <c r="I280" s="16" t="s">
        <v>972</v>
      </c>
      <c r="J280" t="str">
        <f>IF(ISERROR(VLOOKUP($C280,Сумма!$B$3:$C$855,2,FALSE)),0,IF(VLOOKUP($C280,Сумма!$B$3:$N$855,13,FALSE)=I280,VLOOKUP($C280,Сумма!$B$3:$C$855,2,FALSE),0))</f>
        <v>СШОР 18 Вильденберг</v>
      </c>
    </row>
    <row r="281" spans="1:10" x14ac:dyDescent="0.35">
      <c r="A281" t="str">
        <f t="shared" si="4"/>
        <v>Зеленский АнатолийМ14</v>
      </c>
      <c r="B281" s="4">
        <v>16</v>
      </c>
      <c r="C281" s="4" t="s">
        <v>321</v>
      </c>
      <c r="D281" s="4" t="s">
        <v>37</v>
      </c>
      <c r="E281" s="4">
        <v>2009</v>
      </c>
      <c r="F281" s="5">
        <v>9.0972222222222218E-3</v>
      </c>
      <c r="G281" s="4">
        <v>16</v>
      </c>
      <c r="H281" s="4">
        <v>167.7</v>
      </c>
      <c r="I281" s="16" t="s">
        <v>972</v>
      </c>
      <c r="J281" t="str">
        <f>IF(ISERROR(VLOOKUP($C281,Сумма!$B$3:$C$855,2,FALSE)),0,IF(VLOOKUP($C281,Сумма!$B$3:$N$855,13,FALSE)=I281,VLOOKUP($C281,Сумма!$B$3:$C$855,2,FALSE),0))</f>
        <v>СШОР 18 Макейчик</v>
      </c>
    </row>
    <row r="282" spans="1:10" x14ac:dyDescent="0.35">
      <c r="A282" t="str">
        <f t="shared" si="4"/>
        <v>Свирь НикитаМ14</v>
      </c>
      <c r="B282" s="4">
        <v>17</v>
      </c>
      <c r="C282" s="4" t="s">
        <v>283</v>
      </c>
      <c r="D282" s="4" t="s">
        <v>35</v>
      </c>
      <c r="E282" s="4">
        <v>2008</v>
      </c>
      <c r="F282" s="5">
        <v>9.2476851851851852E-3</v>
      </c>
      <c r="G282" s="4">
        <v>17</v>
      </c>
      <c r="H282" s="4">
        <v>165.5</v>
      </c>
      <c r="I282" s="16" t="s">
        <v>972</v>
      </c>
      <c r="J282" t="str">
        <f>IF(ISERROR(VLOOKUP($C282,Сумма!$B$3:$C$855,2,FALSE)),0,IF(VLOOKUP($C282,Сумма!$B$3:$N$855,13,FALSE)=I282,VLOOKUP($C282,Сумма!$B$3:$C$855,2,FALSE),0))</f>
        <v>СШОР 18 АТЛЕТ</v>
      </c>
    </row>
    <row r="283" spans="1:10" x14ac:dyDescent="0.35">
      <c r="A283" t="str">
        <f t="shared" si="4"/>
        <v>Володин ДмитрийМ14</v>
      </c>
      <c r="B283" s="4">
        <v>18</v>
      </c>
      <c r="C283" s="4" t="s">
        <v>279</v>
      </c>
      <c r="D283" s="4" t="s">
        <v>39</v>
      </c>
      <c r="E283" s="4">
        <v>2009</v>
      </c>
      <c r="F283" s="5">
        <v>9.2592592592592605E-3</v>
      </c>
      <c r="G283" s="4">
        <v>18</v>
      </c>
      <c r="H283" s="4">
        <v>165.4</v>
      </c>
      <c r="I283" s="16" t="s">
        <v>972</v>
      </c>
      <c r="J283" t="str">
        <f>IF(ISERROR(VLOOKUP($C283,Сумма!$B$3:$C$855,2,FALSE)),0,IF(VLOOKUP($C283,Сумма!$B$3:$N$855,13,FALSE)=I283,VLOOKUP($C283,Сумма!$B$3:$C$855,2,FALSE),0))</f>
        <v>СШОР 18 Sirius Пи</v>
      </c>
    </row>
    <row r="284" spans="1:10" x14ac:dyDescent="0.35">
      <c r="A284" t="str">
        <f t="shared" si="4"/>
        <v>Рыжих НиколайМ14</v>
      </c>
      <c r="B284" s="4">
        <v>19</v>
      </c>
      <c r="C284" s="4" t="s">
        <v>294</v>
      </c>
      <c r="D284" s="4" t="s">
        <v>61</v>
      </c>
      <c r="E284" s="4">
        <v>2008</v>
      </c>
      <c r="F284" s="5">
        <v>9.3518518518518525E-3</v>
      </c>
      <c r="G284" s="4">
        <v>19</v>
      </c>
      <c r="H284" s="4">
        <v>164</v>
      </c>
      <c r="I284" s="16" t="s">
        <v>972</v>
      </c>
      <c r="J284" t="str">
        <f>IF(ISERROR(VLOOKUP($C284,Сумма!$B$3:$C$855,2,FALSE)),0,IF(VLOOKUP($C284,Сумма!$B$3:$N$855,13,FALSE)=I284,VLOOKUP($C284,Сумма!$B$3:$C$855,2,FALSE),0))</f>
        <v>СШОР 18 Азимут</v>
      </c>
    </row>
    <row r="285" spans="1:10" x14ac:dyDescent="0.35">
      <c r="A285" t="str">
        <f t="shared" si="4"/>
        <v>Чернышев ВячеславМ14</v>
      </c>
      <c r="B285" s="4">
        <v>20</v>
      </c>
      <c r="C285" s="4" t="s">
        <v>296</v>
      </c>
      <c r="D285" s="4" t="s">
        <v>42</v>
      </c>
      <c r="E285" s="4">
        <v>2009</v>
      </c>
      <c r="F285" s="5">
        <v>9.3749999999999997E-3</v>
      </c>
      <c r="G285" s="4">
        <v>20</v>
      </c>
      <c r="H285" s="4">
        <v>163.69999999999999</v>
      </c>
      <c r="I285" s="16" t="s">
        <v>972</v>
      </c>
      <c r="J285" t="str">
        <f>IF(ISERROR(VLOOKUP($C285,Сумма!$B$3:$C$855,2,FALSE)),0,IF(VLOOKUP($C285,Сумма!$B$3:$N$855,13,FALSE)=I285,VLOOKUP($C285,Сумма!$B$3:$C$855,2,FALSE),0))</f>
        <v>СШОР 18 Авдеев</v>
      </c>
    </row>
    <row r="286" spans="1:10" x14ac:dyDescent="0.35">
      <c r="A286" t="str">
        <f t="shared" si="4"/>
        <v>Чебышев КириллМ14</v>
      </c>
      <c r="B286" s="4">
        <v>21</v>
      </c>
      <c r="C286" s="4" t="s">
        <v>291</v>
      </c>
      <c r="D286" s="4" t="s">
        <v>42</v>
      </c>
      <c r="E286" s="4">
        <v>2009</v>
      </c>
      <c r="F286" s="5">
        <v>9.4212962962962957E-3</v>
      </c>
      <c r="G286" s="4">
        <v>21</v>
      </c>
      <c r="H286" s="4">
        <v>163</v>
      </c>
      <c r="I286" s="16" t="s">
        <v>972</v>
      </c>
      <c r="J286" t="str">
        <f>IF(ISERROR(VLOOKUP($C286,Сумма!$B$3:$C$855,2,FALSE)),0,IF(VLOOKUP($C286,Сумма!$B$3:$N$855,13,FALSE)=I286,VLOOKUP($C286,Сумма!$B$3:$C$855,2,FALSE),0))</f>
        <v>СШОР 18 Авдеев</v>
      </c>
    </row>
    <row r="287" spans="1:10" x14ac:dyDescent="0.35">
      <c r="A287" t="str">
        <f t="shared" si="4"/>
        <v>Овчинников АлексейМ14</v>
      </c>
      <c r="B287" s="4">
        <v>22</v>
      </c>
      <c r="C287" s="4" t="s">
        <v>290</v>
      </c>
      <c r="D287" s="4" t="s">
        <v>42</v>
      </c>
      <c r="E287" s="4">
        <v>2009</v>
      </c>
      <c r="F287" s="5">
        <v>9.4444444444444445E-3</v>
      </c>
      <c r="G287" s="4">
        <v>22</v>
      </c>
      <c r="H287" s="4">
        <v>162.69999999999999</v>
      </c>
      <c r="I287" s="16" t="s">
        <v>972</v>
      </c>
      <c r="J287" t="str">
        <f>IF(ISERROR(VLOOKUP($C287,Сумма!$B$3:$C$855,2,FALSE)),0,IF(VLOOKUP($C287,Сумма!$B$3:$N$855,13,FALSE)=I287,VLOOKUP($C287,Сумма!$B$3:$C$855,2,FALSE),0))</f>
        <v>СШОР 18 Авдеев</v>
      </c>
    </row>
    <row r="288" spans="1:10" x14ac:dyDescent="0.35">
      <c r="A288" t="str">
        <f t="shared" si="4"/>
        <v>Лопухинский ЕгорМ14</v>
      </c>
      <c r="B288" s="4">
        <v>23</v>
      </c>
      <c r="C288" s="4" t="s">
        <v>693</v>
      </c>
      <c r="D288" s="4" t="s">
        <v>37</v>
      </c>
      <c r="E288" s="4">
        <v>2008</v>
      </c>
      <c r="F288" s="5">
        <v>9.6643518518518511E-3</v>
      </c>
      <c r="G288" s="4">
        <v>23</v>
      </c>
      <c r="H288" s="4">
        <v>159.5</v>
      </c>
      <c r="I288" s="16" t="s">
        <v>972</v>
      </c>
      <c r="J288" t="str">
        <f>IF(ISERROR(VLOOKUP($C288,Сумма!$B$3:$C$855,2,FALSE)),0,IF(VLOOKUP($C288,Сумма!$B$3:$N$855,13,FALSE)=I288,VLOOKUP($C288,Сумма!$B$3:$C$855,2,FALSE),0))</f>
        <v>СШОР 18 Макейчик</v>
      </c>
    </row>
    <row r="289" spans="1:10" x14ac:dyDescent="0.35">
      <c r="A289" t="str">
        <f t="shared" si="4"/>
        <v>Курченков КириллМ14</v>
      </c>
      <c r="B289" s="4">
        <v>24</v>
      </c>
      <c r="C289" s="4" t="s">
        <v>544</v>
      </c>
      <c r="D289" s="4" t="s">
        <v>35</v>
      </c>
      <c r="E289" s="4">
        <v>2009</v>
      </c>
      <c r="F289" s="5">
        <v>1.0023148148148147E-2</v>
      </c>
      <c r="G289" s="4">
        <v>24</v>
      </c>
      <c r="H289" s="4">
        <v>154.30000000000001</v>
      </c>
      <c r="I289" s="16" t="s">
        <v>972</v>
      </c>
      <c r="J289" t="str">
        <f>IF(ISERROR(VLOOKUP($C289,Сумма!$B$3:$C$855,2,FALSE)),0,IF(VLOOKUP($C289,Сумма!$B$3:$N$855,13,FALSE)=I289,VLOOKUP($C289,Сумма!$B$3:$C$855,2,FALSE),0))</f>
        <v>СШОР 18 АТЛЕТ</v>
      </c>
    </row>
    <row r="290" spans="1:10" x14ac:dyDescent="0.35">
      <c r="A290" t="str">
        <f t="shared" si="4"/>
        <v>Тарасов ТимофейМ14</v>
      </c>
      <c r="B290" s="4">
        <v>25</v>
      </c>
      <c r="C290" s="4" t="s">
        <v>284</v>
      </c>
      <c r="D290" s="4" t="s">
        <v>39</v>
      </c>
      <c r="E290" s="4">
        <v>2009</v>
      </c>
      <c r="F290" s="5">
        <v>1.0138888888888888E-2</v>
      </c>
      <c r="G290" s="4">
        <v>25</v>
      </c>
      <c r="H290" s="4">
        <v>152.6</v>
      </c>
      <c r="I290" s="16" t="s">
        <v>972</v>
      </c>
      <c r="J290" t="str">
        <f>IF(ISERROR(VLOOKUP($C290,Сумма!$B$3:$C$855,2,FALSE)),0,IF(VLOOKUP($C290,Сумма!$B$3:$N$855,13,FALSE)=I290,VLOOKUP($C290,Сумма!$B$3:$C$855,2,FALSE),0))</f>
        <v>СШОР 18 Sirius Пи</v>
      </c>
    </row>
    <row r="291" spans="1:10" x14ac:dyDescent="0.35">
      <c r="A291" t="str">
        <f t="shared" si="4"/>
        <v>Жарких МаксимМ14</v>
      </c>
      <c r="B291" s="4">
        <v>26</v>
      </c>
      <c r="C291" s="4" t="s">
        <v>302</v>
      </c>
      <c r="D291" s="4" t="s">
        <v>94</v>
      </c>
      <c r="E291" s="4">
        <v>2009</v>
      </c>
      <c r="F291" s="5">
        <v>1.064814814814815E-2</v>
      </c>
      <c r="G291" s="4">
        <v>26</v>
      </c>
      <c r="H291" s="4">
        <v>145.19999999999999</v>
      </c>
      <c r="I291" s="16" t="s">
        <v>972</v>
      </c>
      <c r="J291" t="str">
        <f>IF(ISERROR(VLOOKUP($C291,Сумма!$B$3:$C$855,2,FALSE)),0,IF(VLOOKUP($C291,Сумма!$B$3:$N$855,13,FALSE)=I291,VLOOKUP($C291,Сумма!$B$3:$C$855,2,FALSE),0))</f>
        <v>СШОР 18 Вильденберг</v>
      </c>
    </row>
    <row r="292" spans="1:10" x14ac:dyDescent="0.35">
      <c r="A292" t="str">
        <f t="shared" si="4"/>
        <v>Хрущев ДаниилМ14</v>
      </c>
      <c r="B292" s="4">
        <v>27</v>
      </c>
      <c r="C292" s="4" t="s">
        <v>306</v>
      </c>
      <c r="D292" s="4" t="s">
        <v>112</v>
      </c>
      <c r="E292" s="4">
        <v>2008</v>
      </c>
      <c r="F292" s="5">
        <v>1.074074074074074E-2</v>
      </c>
      <c r="G292" s="4">
        <v>27</v>
      </c>
      <c r="H292" s="4">
        <v>143.80000000000001</v>
      </c>
      <c r="I292" s="16" t="s">
        <v>972</v>
      </c>
      <c r="J292" t="str">
        <f>IF(ISERROR(VLOOKUP($C292,Сумма!$B$3:$C$855,2,FALSE)),0,IF(VLOOKUP($C292,Сумма!$B$3:$N$855,13,FALSE)=I292,VLOOKUP($C292,Сумма!$B$3:$C$855,2,FALSE),0))</f>
        <v>СШОР 18 Канищева</v>
      </c>
    </row>
    <row r="293" spans="1:10" x14ac:dyDescent="0.35">
      <c r="A293" t="str">
        <f t="shared" si="4"/>
        <v>Творогов ВладиславМ14</v>
      </c>
      <c r="B293" s="4">
        <v>28</v>
      </c>
      <c r="C293" s="4" t="s">
        <v>560</v>
      </c>
      <c r="D293" s="4" t="s">
        <v>37</v>
      </c>
      <c r="E293" s="4">
        <v>2008</v>
      </c>
      <c r="F293" s="5">
        <v>1.0937500000000001E-2</v>
      </c>
      <c r="G293" s="4">
        <v>28</v>
      </c>
      <c r="H293" s="4">
        <v>141</v>
      </c>
      <c r="I293" s="16" t="s">
        <v>972</v>
      </c>
      <c r="J293" t="str">
        <f>IF(ISERROR(VLOOKUP($C293,Сумма!$B$3:$C$855,2,FALSE)),0,IF(VLOOKUP($C293,Сумма!$B$3:$N$855,13,FALSE)=I293,VLOOKUP($C293,Сумма!$B$3:$C$855,2,FALSE),0))</f>
        <v>СШОР 18 Макейчик</v>
      </c>
    </row>
    <row r="294" spans="1:10" x14ac:dyDescent="0.35">
      <c r="A294" t="str">
        <f t="shared" si="4"/>
        <v>Симаков ГригорийМ14</v>
      </c>
      <c r="B294" s="4">
        <v>29</v>
      </c>
      <c r="C294" s="4" t="s">
        <v>308</v>
      </c>
      <c r="D294" s="4" t="s">
        <v>33</v>
      </c>
      <c r="E294" s="4">
        <v>2010</v>
      </c>
      <c r="F294" s="5">
        <v>1.0937500000000001E-2</v>
      </c>
      <c r="G294" s="4">
        <f xml:space="preserve"> 28</f>
        <v>28</v>
      </c>
      <c r="H294" s="4">
        <v>141</v>
      </c>
      <c r="I294" s="16" t="s">
        <v>972</v>
      </c>
      <c r="J294">
        <f>IF(ISERROR(VLOOKUP($C294,Сумма!$B$3:$C$855,2,FALSE)),0,IF(VLOOKUP($C294,Сумма!$B$3:$N$855,13,FALSE)=I294,VLOOKUP($C294,Сумма!$B$3:$C$855,2,FALSE),0))</f>
        <v>0</v>
      </c>
    </row>
    <row r="295" spans="1:10" x14ac:dyDescent="0.35">
      <c r="A295" t="str">
        <f t="shared" si="4"/>
        <v>Котов ЛевМ14</v>
      </c>
      <c r="B295" s="4">
        <v>30</v>
      </c>
      <c r="C295" s="4" t="s">
        <v>292</v>
      </c>
      <c r="D295" s="4" t="s">
        <v>48</v>
      </c>
      <c r="E295" s="4">
        <v>2008</v>
      </c>
      <c r="F295" s="5">
        <v>1.0949074074074075E-2</v>
      </c>
      <c r="G295" s="4">
        <v>30</v>
      </c>
      <c r="H295" s="4">
        <v>140.80000000000001</v>
      </c>
      <c r="I295" s="16" t="s">
        <v>972</v>
      </c>
      <c r="J295" t="str">
        <f>IF(ISERROR(VLOOKUP($C295,Сумма!$B$3:$C$855,2,FALSE)),0,IF(VLOOKUP($C295,Сумма!$B$3:$N$855,13,FALSE)=I295,VLOOKUP($C295,Сумма!$B$3:$C$855,2,FALSE),0))</f>
        <v>СШОР 18 Юго-Запад</v>
      </c>
    </row>
    <row r="296" spans="1:10" x14ac:dyDescent="0.35">
      <c r="A296" t="str">
        <f t="shared" si="4"/>
        <v>Сапрычев ВладиславМ14</v>
      </c>
      <c r="B296" s="4">
        <v>31</v>
      </c>
      <c r="C296" s="4" t="s">
        <v>563</v>
      </c>
      <c r="D296" s="4" t="s">
        <v>94</v>
      </c>
      <c r="E296" s="4">
        <v>2008</v>
      </c>
      <c r="F296" s="5">
        <v>1.1099537037037038E-2</v>
      </c>
      <c r="G296" s="4">
        <v>31</v>
      </c>
      <c r="H296" s="4">
        <v>138.6</v>
      </c>
      <c r="I296" s="16" t="s">
        <v>972</v>
      </c>
      <c r="J296" t="str">
        <f>IF(ISERROR(VLOOKUP($C296,Сумма!$B$3:$C$855,2,FALSE)),0,IF(VLOOKUP($C296,Сумма!$B$3:$N$855,13,FALSE)=I296,VLOOKUP($C296,Сумма!$B$3:$C$855,2,FALSE),0))</f>
        <v>СШОР 18 Вильденберг</v>
      </c>
    </row>
    <row r="297" spans="1:10" x14ac:dyDescent="0.35">
      <c r="A297" t="str">
        <f t="shared" si="4"/>
        <v>Орлов ИльяМ14</v>
      </c>
      <c r="B297" s="4">
        <v>32</v>
      </c>
      <c r="C297" s="4" t="s">
        <v>295</v>
      </c>
      <c r="D297" s="4" t="s">
        <v>33</v>
      </c>
      <c r="E297" s="4">
        <v>2010</v>
      </c>
      <c r="F297" s="5">
        <v>1.1122685185185185E-2</v>
      </c>
      <c r="G297" s="4">
        <v>32</v>
      </c>
      <c r="H297" s="4">
        <v>138.30000000000001</v>
      </c>
      <c r="I297" s="16" t="s">
        <v>972</v>
      </c>
      <c r="J297">
        <f>IF(ISERROR(VLOOKUP($C297,Сумма!$B$3:$C$855,2,FALSE)),0,IF(VLOOKUP($C297,Сумма!$B$3:$N$855,13,FALSE)=I297,VLOOKUP($C297,Сумма!$B$3:$C$855,2,FALSE),0))</f>
        <v>0</v>
      </c>
    </row>
    <row r="298" spans="1:10" x14ac:dyDescent="0.35">
      <c r="A298" t="str">
        <f t="shared" si="4"/>
        <v>Субботин ИгорьМ14</v>
      </c>
      <c r="B298" s="4">
        <v>33</v>
      </c>
      <c r="C298" s="4" t="s">
        <v>289</v>
      </c>
      <c r="D298" s="4" t="s">
        <v>37</v>
      </c>
      <c r="E298" s="4">
        <v>2009</v>
      </c>
      <c r="F298" s="5">
        <v>1.1249999999999998E-2</v>
      </c>
      <c r="G298" s="4">
        <v>33</v>
      </c>
      <c r="H298" s="4">
        <v>136.4</v>
      </c>
      <c r="I298" s="16" t="s">
        <v>972</v>
      </c>
      <c r="J298" t="str">
        <f>IF(ISERROR(VLOOKUP($C298,Сумма!$B$3:$C$855,2,FALSE)),0,IF(VLOOKUP($C298,Сумма!$B$3:$N$855,13,FALSE)=I298,VLOOKUP($C298,Сумма!$B$3:$C$855,2,FALSE),0))</f>
        <v>СШОР 18 Макейчик</v>
      </c>
    </row>
    <row r="299" spans="1:10" x14ac:dyDescent="0.35">
      <c r="A299" t="str">
        <f t="shared" si="4"/>
        <v>Глазунов ВладимирМ14</v>
      </c>
      <c r="B299" s="4">
        <v>34</v>
      </c>
      <c r="C299" s="4" t="s">
        <v>304</v>
      </c>
      <c r="D299" s="4" t="s">
        <v>37</v>
      </c>
      <c r="E299" s="4">
        <v>2008</v>
      </c>
      <c r="F299" s="5">
        <v>1.1400462962962965E-2</v>
      </c>
      <c r="G299" s="4">
        <v>34</v>
      </c>
      <c r="H299" s="4">
        <v>134.19999999999999</v>
      </c>
      <c r="I299" s="16" t="s">
        <v>972</v>
      </c>
      <c r="J299" t="str">
        <f>IF(ISERROR(VLOOKUP($C299,Сумма!$B$3:$C$855,2,FALSE)),0,IF(VLOOKUP($C299,Сумма!$B$3:$N$855,13,FALSE)=I299,VLOOKUP($C299,Сумма!$B$3:$C$855,2,FALSE),0))</f>
        <v>СШОР 18 Макейчик</v>
      </c>
    </row>
    <row r="300" spans="1:10" x14ac:dyDescent="0.35">
      <c r="A300" t="str">
        <f t="shared" si="4"/>
        <v>Марков КириллМ14</v>
      </c>
      <c r="B300" s="4">
        <v>35</v>
      </c>
      <c r="C300" s="4" t="s">
        <v>561</v>
      </c>
      <c r="D300" s="4" t="s">
        <v>143</v>
      </c>
      <c r="E300" s="4">
        <v>2008</v>
      </c>
      <c r="F300" s="5">
        <v>1.1412037037037038E-2</v>
      </c>
      <c r="G300" s="4">
        <v>35</v>
      </c>
      <c r="H300" s="4">
        <v>134.1</v>
      </c>
      <c r="I300" s="16" t="s">
        <v>972</v>
      </c>
      <c r="J300" t="str">
        <f>IF(ISERROR(VLOOKUP($C300,Сумма!$B$3:$C$855,2,FALSE)),0,IF(VLOOKUP($C300,Сумма!$B$3:$N$855,13,FALSE)=I300,VLOOKUP($C300,Сумма!$B$3:$C$855,2,FALSE),0))</f>
        <v>СШОР 18 Астахова</v>
      </c>
    </row>
    <row r="301" spans="1:10" x14ac:dyDescent="0.35">
      <c r="A301" t="str">
        <f t="shared" si="4"/>
        <v>Соколовский АлексейМ14</v>
      </c>
      <c r="B301" s="4">
        <v>36</v>
      </c>
      <c r="C301" s="4" t="s">
        <v>694</v>
      </c>
      <c r="D301" s="4" t="s">
        <v>149</v>
      </c>
      <c r="E301" s="4">
        <v>2009</v>
      </c>
      <c r="F301" s="5">
        <v>1.1655092592592594E-2</v>
      </c>
      <c r="G301" s="4">
        <v>36</v>
      </c>
      <c r="H301" s="4">
        <v>130.5</v>
      </c>
      <c r="I301" s="16" t="s">
        <v>972</v>
      </c>
      <c r="J301" t="str">
        <f>IF(ISERROR(VLOOKUP($C301,Сумма!$B$3:$C$855,2,FALSE)),0,IF(VLOOKUP($C301,Сумма!$B$3:$N$855,13,FALSE)=I301,VLOOKUP($C301,Сумма!$B$3:$C$855,2,FALSE),0))</f>
        <v>СШОР 18 Олимп</v>
      </c>
    </row>
    <row r="302" spans="1:10" x14ac:dyDescent="0.35">
      <c r="A302" t="str">
        <f t="shared" si="4"/>
        <v>Труш ЛевМ14</v>
      </c>
      <c r="B302" s="4">
        <v>37</v>
      </c>
      <c r="C302" s="4" t="s">
        <v>300</v>
      </c>
      <c r="D302" s="4" t="s">
        <v>33</v>
      </c>
      <c r="E302" s="4">
        <v>2011</v>
      </c>
      <c r="F302" s="5">
        <v>1.1793981481481482E-2</v>
      </c>
      <c r="G302" s="4">
        <v>37</v>
      </c>
      <c r="H302" s="4">
        <v>128.5</v>
      </c>
      <c r="I302" s="16" t="s">
        <v>972</v>
      </c>
      <c r="J302">
        <f>IF(ISERROR(VLOOKUP($C302,Сумма!$B$3:$C$855,2,FALSE)),0,IF(VLOOKUP($C302,Сумма!$B$3:$N$855,13,FALSE)=I302,VLOOKUP($C302,Сумма!$B$3:$C$855,2,FALSE),0))</f>
        <v>0</v>
      </c>
    </row>
    <row r="303" spans="1:10" x14ac:dyDescent="0.35">
      <c r="A303" t="str">
        <f t="shared" si="4"/>
        <v>Сушко НикитаМ14</v>
      </c>
      <c r="B303" s="4">
        <v>38</v>
      </c>
      <c r="C303" s="4" t="s">
        <v>293</v>
      </c>
      <c r="D303" s="4" t="s">
        <v>149</v>
      </c>
      <c r="E303" s="4">
        <v>2009</v>
      </c>
      <c r="F303" s="5">
        <v>1.1817129629629629E-2</v>
      </c>
      <c r="G303" s="4">
        <v>38</v>
      </c>
      <c r="H303" s="4">
        <v>128.19999999999999</v>
      </c>
      <c r="I303" s="16" t="s">
        <v>972</v>
      </c>
      <c r="J303" t="str">
        <f>IF(ISERROR(VLOOKUP($C303,Сумма!$B$3:$C$855,2,FALSE)),0,IF(VLOOKUP($C303,Сумма!$B$3:$N$855,13,FALSE)=I303,VLOOKUP($C303,Сумма!$B$3:$C$855,2,FALSE),0))</f>
        <v>СШОР 18 Олимп</v>
      </c>
    </row>
    <row r="304" spans="1:10" x14ac:dyDescent="0.35">
      <c r="A304" t="str">
        <f t="shared" si="4"/>
        <v>Лосев АлексейМ14</v>
      </c>
      <c r="B304" s="4">
        <v>39</v>
      </c>
      <c r="C304" s="4" t="s">
        <v>305</v>
      </c>
      <c r="D304" s="4" t="s">
        <v>94</v>
      </c>
      <c r="E304" s="4">
        <v>2009</v>
      </c>
      <c r="F304" s="5">
        <v>1.2430555555555554E-2</v>
      </c>
      <c r="G304" s="4">
        <v>39</v>
      </c>
      <c r="H304" s="4">
        <v>119.2</v>
      </c>
      <c r="I304" s="16" t="s">
        <v>972</v>
      </c>
      <c r="J304" t="str">
        <f>IF(ISERROR(VLOOKUP($C304,Сумма!$B$3:$C$855,2,FALSE)),0,IF(VLOOKUP($C304,Сумма!$B$3:$N$855,13,FALSE)=I304,VLOOKUP($C304,Сумма!$B$3:$C$855,2,FALSE),0))</f>
        <v>СШОР 18 Вильденберг</v>
      </c>
    </row>
    <row r="305" spans="1:10" x14ac:dyDescent="0.35">
      <c r="A305" t="str">
        <f t="shared" si="4"/>
        <v>Скляренко АрсенийМ14</v>
      </c>
      <c r="B305" s="4">
        <v>40</v>
      </c>
      <c r="C305" s="4" t="s">
        <v>311</v>
      </c>
      <c r="D305" s="4" t="s">
        <v>39</v>
      </c>
      <c r="E305" s="4">
        <v>2009</v>
      </c>
      <c r="F305" s="5">
        <v>1.2604166666666666E-2</v>
      </c>
      <c r="G305" s="4">
        <v>40</v>
      </c>
      <c r="H305" s="4">
        <v>116.7</v>
      </c>
      <c r="I305" s="16" t="s">
        <v>972</v>
      </c>
      <c r="J305" t="str">
        <f>IF(ISERROR(VLOOKUP($C305,Сумма!$B$3:$C$855,2,FALSE)),0,IF(VLOOKUP($C305,Сумма!$B$3:$N$855,13,FALSE)=I305,VLOOKUP($C305,Сумма!$B$3:$C$855,2,FALSE),0))</f>
        <v>СШОР 18 Sirius Пи</v>
      </c>
    </row>
    <row r="306" spans="1:10" x14ac:dyDescent="0.35">
      <c r="A306" t="str">
        <f t="shared" si="4"/>
        <v>Гусев АнтонМ14</v>
      </c>
      <c r="B306" s="4">
        <v>41</v>
      </c>
      <c r="C306" s="4" t="s">
        <v>320</v>
      </c>
      <c r="D306" s="4" t="s">
        <v>35</v>
      </c>
      <c r="E306" s="4">
        <v>2009</v>
      </c>
      <c r="F306" s="5">
        <v>1.3819444444444445E-2</v>
      </c>
      <c r="G306" s="4">
        <v>41</v>
      </c>
      <c r="H306" s="4">
        <v>99</v>
      </c>
      <c r="I306" s="16" t="s">
        <v>972</v>
      </c>
      <c r="J306" t="str">
        <f>IF(ISERROR(VLOOKUP($C306,Сумма!$B$3:$C$855,2,FALSE)),0,IF(VLOOKUP($C306,Сумма!$B$3:$N$855,13,FALSE)=I306,VLOOKUP($C306,Сумма!$B$3:$C$855,2,FALSE),0))</f>
        <v>СШОР 18 АТЛЕТ</v>
      </c>
    </row>
    <row r="307" spans="1:10" x14ac:dyDescent="0.35">
      <c r="A307" t="str">
        <f t="shared" si="4"/>
        <v>Прибытков АртёмМ14</v>
      </c>
      <c r="B307" s="4">
        <v>42</v>
      </c>
      <c r="C307" s="4" t="s">
        <v>555</v>
      </c>
      <c r="D307" s="4" t="s">
        <v>94</v>
      </c>
      <c r="E307" s="4">
        <v>2008</v>
      </c>
      <c r="F307" s="5">
        <v>1.4155092592592592E-2</v>
      </c>
      <c r="G307" s="4">
        <v>42</v>
      </c>
      <c r="H307" s="4">
        <v>94.2</v>
      </c>
      <c r="I307" s="16" t="s">
        <v>972</v>
      </c>
      <c r="J307" t="str">
        <f>IF(ISERROR(VLOOKUP($C307,Сумма!$B$3:$C$855,2,FALSE)),0,IF(VLOOKUP($C307,Сумма!$B$3:$N$855,13,FALSE)=I307,VLOOKUP($C307,Сумма!$B$3:$C$855,2,FALSE),0))</f>
        <v>СШОР 18 Вильденберг</v>
      </c>
    </row>
    <row r="308" spans="1:10" x14ac:dyDescent="0.35">
      <c r="A308" t="str">
        <f t="shared" si="4"/>
        <v>Маслов ОлегМ14</v>
      </c>
      <c r="B308" s="4">
        <v>43</v>
      </c>
      <c r="C308" s="4" t="s">
        <v>307</v>
      </c>
      <c r="D308" s="4" t="s">
        <v>44</v>
      </c>
      <c r="E308" s="4">
        <v>2009</v>
      </c>
      <c r="F308" s="5">
        <v>1.4259259259259261E-2</v>
      </c>
      <c r="G308" s="4">
        <v>43</v>
      </c>
      <c r="H308" s="4">
        <v>92.6</v>
      </c>
      <c r="I308" s="16" t="s">
        <v>972</v>
      </c>
      <c r="J308" t="str">
        <f>IF(ISERROR(VLOOKUP($C308,Сумма!$B$3:$C$855,2,FALSE)),0,IF(VLOOKUP($C308,Сумма!$B$3:$N$855,13,FALSE)=I308,VLOOKUP($C308,Сумма!$B$3:$C$855,2,FALSE),0))</f>
        <v>СШОР 18 Берёзовая р</v>
      </c>
    </row>
    <row r="309" spans="1:10" x14ac:dyDescent="0.35">
      <c r="A309" t="str">
        <f t="shared" si="4"/>
        <v>Кувакин ТимурМ14</v>
      </c>
      <c r="B309" s="4">
        <v>44</v>
      </c>
      <c r="C309" s="4" t="s">
        <v>565</v>
      </c>
      <c r="D309" s="4" t="s">
        <v>61</v>
      </c>
      <c r="E309" s="4">
        <v>2008</v>
      </c>
      <c r="F309" s="5">
        <v>1.4988425925925926E-2</v>
      </c>
      <c r="G309" s="4">
        <v>44</v>
      </c>
      <c r="H309" s="4">
        <v>82</v>
      </c>
      <c r="I309" s="16" t="s">
        <v>972</v>
      </c>
      <c r="J309" t="str">
        <f>IF(ISERROR(VLOOKUP($C309,Сумма!$B$3:$C$855,2,FALSE)),0,IF(VLOOKUP($C309,Сумма!$B$3:$N$855,13,FALSE)=I309,VLOOKUP($C309,Сумма!$B$3:$C$855,2,FALSE),0))</f>
        <v>СШОР 18 Азимут</v>
      </c>
    </row>
    <row r="310" spans="1:10" x14ac:dyDescent="0.35">
      <c r="A310" t="str">
        <f t="shared" si="4"/>
        <v>Мартынов РостиславМ14</v>
      </c>
      <c r="B310" s="4">
        <v>45</v>
      </c>
      <c r="C310" s="4" t="s">
        <v>695</v>
      </c>
      <c r="D310" s="4" t="s">
        <v>48</v>
      </c>
      <c r="E310" s="4">
        <v>2009</v>
      </c>
      <c r="F310" s="5">
        <v>1.5208333333333332E-2</v>
      </c>
      <c r="G310" s="4">
        <v>45</v>
      </c>
      <c r="H310" s="4">
        <v>78.8</v>
      </c>
      <c r="I310" s="16" t="s">
        <v>972</v>
      </c>
      <c r="J310" t="str">
        <f>IF(ISERROR(VLOOKUP($C310,Сумма!$B$3:$C$855,2,FALSE)),0,IF(VLOOKUP($C310,Сумма!$B$3:$N$855,13,FALSE)=I310,VLOOKUP($C310,Сумма!$B$3:$C$855,2,FALSE),0))</f>
        <v>СШОР 18 Юго-Запад</v>
      </c>
    </row>
    <row r="311" spans="1:10" x14ac:dyDescent="0.35">
      <c r="A311" t="str">
        <f t="shared" si="4"/>
        <v>Ситников КириллМ14</v>
      </c>
      <c r="B311" s="4">
        <v>46</v>
      </c>
      <c r="C311" s="4" t="s">
        <v>309</v>
      </c>
      <c r="D311" s="4" t="s">
        <v>48</v>
      </c>
      <c r="E311" s="4">
        <v>2008</v>
      </c>
      <c r="F311" s="5">
        <v>1.5243055555555557E-2</v>
      </c>
      <c r="G311" s="4">
        <v>46</v>
      </c>
      <c r="H311" s="4">
        <v>78.3</v>
      </c>
      <c r="I311" s="16" t="s">
        <v>972</v>
      </c>
      <c r="J311" t="str">
        <f>IF(ISERROR(VLOOKUP($C311,Сумма!$B$3:$C$855,2,FALSE)),0,IF(VLOOKUP($C311,Сумма!$B$3:$N$855,13,FALSE)=I311,VLOOKUP($C311,Сумма!$B$3:$C$855,2,FALSE),0))</f>
        <v>СШОР 18 Юго-Запад</v>
      </c>
    </row>
    <row r="312" spans="1:10" x14ac:dyDescent="0.35">
      <c r="A312" t="str">
        <f t="shared" si="4"/>
        <v>Тарасов ОлегМ14</v>
      </c>
      <c r="B312" s="4">
        <v>47</v>
      </c>
      <c r="C312" s="4" t="s">
        <v>297</v>
      </c>
      <c r="D312" s="4" t="s">
        <v>39</v>
      </c>
      <c r="E312" s="4">
        <v>2009</v>
      </c>
      <c r="F312" s="5">
        <v>1.6307870370370372E-2</v>
      </c>
      <c r="G312" s="4">
        <v>47</v>
      </c>
      <c r="H312" s="4">
        <v>62.8</v>
      </c>
      <c r="I312" s="16" t="s">
        <v>972</v>
      </c>
      <c r="J312" t="str">
        <f>IF(ISERROR(VLOOKUP($C312,Сумма!$B$3:$C$855,2,FALSE)),0,IF(VLOOKUP($C312,Сумма!$B$3:$N$855,13,FALSE)=I312,VLOOKUP($C312,Сумма!$B$3:$C$855,2,FALSE),0))</f>
        <v>СШОР 18 Sirius Пи</v>
      </c>
    </row>
    <row r="313" spans="1:10" x14ac:dyDescent="0.35">
      <c r="A313" t="str">
        <f t="shared" si="4"/>
        <v>Пушкин ЗахарМ14</v>
      </c>
      <c r="B313" s="4">
        <v>48</v>
      </c>
      <c r="C313" s="4" t="s">
        <v>316</v>
      </c>
      <c r="D313" s="4" t="s">
        <v>48</v>
      </c>
      <c r="E313" s="4">
        <v>2009</v>
      </c>
      <c r="F313" s="5">
        <v>1.6805555555555556E-2</v>
      </c>
      <c r="G313" s="4">
        <v>48</v>
      </c>
      <c r="H313" s="4">
        <v>55.6</v>
      </c>
      <c r="I313" s="16" t="s">
        <v>972</v>
      </c>
      <c r="J313" t="str">
        <f>IF(ISERROR(VLOOKUP($C313,Сумма!$B$3:$C$855,2,FALSE)),0,IF(VLOOKUP($C313,Сумма!$B$3:$N$855,13,FALSE)=I313,VLOOKUP($C313,Сумма!$B$3:$C$855,2,FALSE),0))</f>
        <v>СШОР 18 Юго-Запад</v>
      </c>
    </row>
    <row r="314" spans="1:10" x14ac:dyDescent="0.35">
      <c r="A314" t="str">
        <f t="shared" si="4"/>
        <v>Разживин ИванМ14</v>
      </c>
      <c r="B314" s="4">
        <v>49</v>
      </c>
      <c r="C314" s="4" t="s">
        <v>696</v>
      </c>
      <c r="D314" s="4" t="s">
        <v>37</v>
      </c>
      <c r="E314" s="4">
        <v>2007</v>
      </c>
      <c r="F314" s="5">
        <v>1.8726851851851852E-2</v>
      </c>
      <c r="G314" s="4">
        <v>49</v>
      </c>
      <c r="H314" s="4">
        <v>27.7</v>
      </c>
      <c r="I314" s="16" t="s">
        <v>972</v>
      </c>
      <c r="J314" t="str">
        <f>IF(ISERROR(VLOOKUP($C314,Сумма!$B$3:$C$855,2,FALSE)),0,IF(VLOOKUP($C314,Сумма!$B$3:$N$855,13,FALSE)=I314,VLOOKUP($C314,Сумма!$B$3:$C$855,2,FALSE),0))</f>
        <v>СШОР 18 Макейчик</v>
      </c>
    </row>
    <row r="315" spans="1:10" x14ac:dyDescent="0.35">
      <c r="A315" t="str">
        <f t="shared" si="4"/>
        <v>Донец АндрейМ14</v>
      </c>
      <c r="B315" s="4">
        <v>50</v>
      </c>
      <c r="C315" s="4" t="s">
        <v>312</v>
      </c>
      <c r="D315" s="4" t="s">
        <v>48</v>
      </c>
      <c r="E315" s="4">
        <v>2009</v>
      </c>
      <c r="F315" s="5">
        <v>1.9571759259259257E-2</v>
      </c>
      <c r="G315" s="4">
        <v>50</v>
      </c>
      <c r="H315" s="4">
        <v>15.4</v>
      </c>
      <c r="I315" s="16" t="s">
        <v>972</v>
      </c>
      <c r="J315" t="str">
        <f>IF(ISERROR(VLOOKUP($C315,Сумма!$B$3:$C$855,2,FALSE)),0,IF(VLOOKUP($C315,Сумма!$B$3:$N$855,13,FALSE)=I315,VLOOKUP($C315,Сумма!$B$3:$C$855,2,FALSE),0))</f>
        <v>СШОР 18 Юго-Запад</v>
      </c>
    </row>
    <row r="316" spans="1:10" x14ac:dyDescent="0.35">
      <c r="A316" t="str">
        <f t="shared" si="4"/>
        <v>Кузнецов ЕгорМ14</v>
      </c>
      <c r="B316" s="4">
        <v>51</v>
      </c>
      <c r="C316" s="4" t="s">
        <v>566</v>
      </c>
      <c r="D316" s="4" t="s">
        <v>37</v>
      </c>
      <c r="E316" s="4">
        <v>2009</v>
      </c>
      <c r="F316" s="5">
        <v>2.179398148148148E-2</v>
      </c>
      <c r="G316" s="4">
        <v>51</v>
      </c>
      <c r="H316" s="4">
        <v>1</v>
      </c>
      <c r="I316" s="16" t="s">
        <v>972</v>
      </c>
      <c r="J316" t="str">
        <f>IF(ISERROR(VLOOKUP($C316,Сумма!$B$3:$C$855,2,FALSE)),0,IF(VLOOKUP($C316,Сумма!$B$3:$N$855,13,FALSE)=I316,VLOOKUP($C316,Сумма!$B$3:$C$855,2,FALSE),0))</f>
        <v>СШОР 18 Макейчик</v>
      </c>
    </row>
    <row r="317" spans="1:10" x14ac:dyDescent="0.35">
      <c r="A317" t="str">
        <f t="shared" si="4"/>
        <v>Долуденко АртёмМ14</v>
      </c>
      <c r="B317" s="4">
        <v>52</v>
      </c>
      <c r="C317" s="4" t="s">
        <v>310</v>
      </c>
      <c r="D317" s="4" t="s">
        <v>94</v>
      </c>
      <c r="E317" s="4">
        <v>2009</v>
      </c>
      <c r="F317" s="5">
        <v>2.2048611111111113E-2</v>
      </c>
      <c r="G317" s="4">
        <v>52</v>
      </c>
      <c r="H317" s="4">
        <v>1</v>
      </c>
      <c r="I317" s="16" t="s">
        <v>972</v>
      </c>
      <c r="J317" t="str">
        <f>IF(ISERROR(VLOOKUP($C317,Сумма!$B$3:$C$855,2,FALSE)),0,IF(VLOOKUP($C317,Сумма!$B$3:$N$855,13,FALSE)=I317,VLOOKUP($C317,Сумма!$B$3:$C$855,2,FALSE),0))</f>
        <v>СШОР 18 Вильденберг</v>
      </c>
    </row>
    <row r="318" spans="1:10" x14ac:dyDescent="0.35">
      <c r="A318" t="str">
        <f t="shared" si="4"/>
        <v>Бурлаков КонстантинМ14</v>
      </c>
      <c r="B318" s="4">
        <v>53</v>
      </c>
      <c r="C318" s="4" t="s">
        <v>315</v>
      </c>
      <c r="D318" s="4" t="s">
        <v>33</v>
      </c>
      <c r="E318" s="4">
        <v>2009</v>
      </c>
      <c r="F318" s="5">
        <v>2.2881944444444444E-2</v>
      </c>
      <c r="G318" s="4">
        <v>53</v>
      </c>
      <c r="H318" s="4">
        <v>1</v>
      </c>
      <c r="I318" s="16" t="s">
        <v>972</v>
      </c>
      <c r="J318" t="str">
        <f>IF(ISERROR(VLOOKUP($C318,Сумма!$B$3:$C$855,2,FALSE)),0,IF(VLOOKUP($C318,Сумма!$B$3:$N$855,13,FALSE)=I318,VLOOKUP($C318,Сумма!$B$3:$C$855,2,FALSE),0))</f>
        <v>СШОР 18 ОРИОН</v>
      </c>
    </row>
    <row r="319" spans="1:10" x14ac:dyDescent="0.35">
      <c r="A319" t="str">
        <f t="shared" si="4"/>
        <v>Логвин ИльяМ14</v>
      </c>
      <c r="B319" s="4">
        <v>54</v>
      </c>
      <c r="C319" s="4" t="s">
        <v>567</v>
      </c>
      <c r="D319" s="4" t="s">
        <v>149</v>
      </c>
      <c r="E319" s="4">
        <v>2009</v>
      </c>
      <c r="F319" s="5">
        <v>2.6701388888888889E-2</v>
      </c>
      <c r="G319" s="4">
        <v>54</v>
      </c>
      <c r="H319" s="4">
        <v>1</v>
      </c>
      <c r="I319" s="16" t="s">
        <v>972</v>
      </c>
      <c r="J319" t="str">
        <f>IF(ISERROR(VLOOKUP($C319,Сумма!$B$3:$C$855,2,FALSE)),0,IF(VLOOKUP($C319,Сумма!$B$3:$N$855,13,FALSE)=I319,VLOOKUP($C319,Сумма!$B$3:$C$855,2,FALSE),0))</f>
        <v>СШОР 18 Олимп</v>
      </c>
    </row>
    <row r="320" spans="1:10" x14ac:dyDescent="0.35">
      <c r="A320" t="str">
        <f t="shared" si="4"/>
        <v>Корчагин КириллМ14</v>
      </c>
      <c r="B320" s="4">
        <v>55</v>
      </c>
      <c r="C320" s="4" t="s">
        <v>697</v>
      </c>
      <c r="D320" s="4" t="s">
        <v>61</v>
      </c>
      <c r="E320" s="4">
        <v>2009</v>
      </c>
      <c r="F320" s="4"/>
      <c r="G320" s="4"/>
      <c r="H320" s="4">
        <v>0.01</v>
      </c>
      <c r="I320" s="16" t="s">
        <v>972</v>
      </c>
      <c r="J320" t="str">
        <f>IF(ISERROR(VLOOKUP($C320,Сумма!$B$3:$C$855,2,FALSE)),0,IF(VLOOKUP($C320,Сумма!$B$3:$N$855,13,FALSE)=I320,VLOOKUP($C320,Сумма!$B$3:$C$855,2,FALSE),0))</f>
        <v>СШОР 18 Азимут</v>
      </c>
    </row>
    <row r="321" spans="1:10" x14ac:dyDescent="0.35">
      <c r="A321" t="str">
        <f t="shared" si="4"/>
        <v>Логвин ДанилМ14</v>
      </c>
      <c r="B321" s="4">
        <v>56</v>
      </c>
      <c r="C321" s="4" t="s">
        <v>556</v>
      </c>
      <c r="D321" s="4" t="s">
        <v>149</v>
      </c>
      <c r="E321" s="4">
        <v>2009</v>
      </c>
      <c r="F321" s="4"/>
      <c r="G321" s="4"/>
      <c r="H321" s="4">
        <v>0.01</v>
      </c>
      <c r="I321" s="16" t="s">
        <v>972</v>
      </c>
      <c r="J321" t="str">
        <f>IF(ISERROR(VLOOKUP($C321,Сумма!$B$3:$C$855,2,FALSE)),0,IF(VLOOKUP($C321,Сумма!$B$3:$N$855,13,FALSE)=I321,VLOOKUP($C321,Сумма!$B$3:$C$855,2,FALSE),0))</f>
        <v>СШОР 18 Олимп</v>
      </c>
    </row>
    <row r="322" spans="1:10" x14ac:dyDescent="0.35">
      <c r="A322" t="str">
        <f t="shared" si="4"/>
        <v>Клинских ЕгорМ14</v>
      </c>
      <c r="B322" s="4">
        <v>57</v>
      </c>
      <c r="C322" s="4" t="s">
        <v>317</v>
      </c>
      <c r="D322" s="4" t="s">
        <v>83</v>
      </c>
      <c r="E322" s="4">
        <v>2008</v>
      </c>
      <c r="F322" s="4"/>
      <c r="G322" s="4"/>
      <c r="H322" s="4">
        <v>0.01</v>
      </c>
      <c r="I322" s="16" t="s">
        <v>972</v>
      </c>
      <c r="J322" t="str">
        <f>IF(ISERROR(VLOOKUP($C322,Сумма!$B$3:$C$855,2,FALSE)),0,IF(VLOOKUP($C322,Сумма!$B$3:$N$855,13,FALSE)=I322,VLOOKUP($C322,Сумма!$B$3:$C$855,2,FALSE),0))</f>
        <v>СШОР 18 ГавриловSki</v>
      </c>
    </row>
    <row r="323" spans="1:10" x14ac:dyDescent="0.35">
      <c r="A323" t="str">
        <f t="shared" si="4"/>
        <v>Териченков АрсенийМ14</v>
      </c>
      <c r="B323" s="4">
        <v>58</v>
      </c>
      <c r="C323" s="4" t="s">
        <v>698</v>
      </c>
      <c r="D323" s="4" t="s">
        <v>37</v>
      </c>
      <c r="E323" s="4">
        <v>2008</v>
      </c>
      <c r="F323" s="4"/>
      <c r="G323" s="4"/>
      <c r="H323" s="4">
        <v>0.01</v>
      </c>
      <c r="I323" s="16" t="s">
        <v>972</v>
      </c>
      <c r="J323" t="str">
        <f>IF(ISERROR(VLOOKUP($C323,Сумма!$B$3:$C$855,2,FALSE)),0,IF(VLOOKUP($C323,Сумма!$B$3:$N$855,13,FALSE)=I323,VLOOKUP($C323,Сумма!$B$3:$C$855,2,FALSE),0))</f>
        <v>СШОР 18 Макейчик</v>
      </c>
    </row>
    <row r="324" spans="1:10" ht="15.5" x14ac:dyDescent="0.35">
      <c r="A324" t="str">
        <f t="shared" si="4"/>
        <v/>
      </c>
      <c r="B324" s="40" t="s">
        <v>16</v>
      </c>
      <c r="C324" s="40"/>
      <c r="D324" s="40"/>
      <c r="E324" s="40"/>
      <c r="F324" s="40"/>
      <c r="G324" s="40"/>
      <c r="H324" s="40"/>
      <c r="I324" s="17"/>
      <c r="J324">
        <f>IF(ISERROR(VLOOKUP($C324,Сумма!$B$3:$C$855,2,FALSE)),0,IF(VLOOKUP($C324,Сумма!$B$3:$N$855,13,FALSE)=I324,VLOOKUP($C324,Сумма!$B$3:$C$855,2,FALSE),0))</f>
        <v>0</v>
      </c>
    </row>
    <row r="325" spans="1:10" ht="15.5" x14ac:dyDescent="0.35">
      <c r="A325" t="str">
        <f t="shared" si="4"/>
        <v/>
      </c>
      <c r="B325" s="40"/>
      <c r="C325" s="40"/>
      <c r="D325" s="40"/>
      <c r="E325" s="40"/>
      <c r="F325" s="40"/>
      <c r="G325" s="40"/>
      <c r="H325" s="40"/>
      <c r="I325" s="17"/>
      <c r="J325">
        <f>IF(ISERROR(VLOOKUP($C325,Сумма!$B$3:$C$855,2,FALSE)),0,IF(VLOOKUP($C325,Сумма!$B$3:$N$855,13,FALSE)=I325,VLOOKUP($C325,Сумма!$B$3:$C$855,2,FALSE),0))</f>
        <v>0</v>
      </c>
    </row>
    <row r="326" spans="1:10" ht="28" x14ac:dyDescent="0.35">
      <c r="A326" t="str">
        <f t="shared" si="4"/>
        <v>Фамилия, имя</v>
      </c>
      <c r="B326" s="3" t="s">
        <v>20</v>
      </c>
      <c r="C326" s="4" t="s">
        <v>31</v>
      </c>
      <c r="D326" s="4" t="s">
        <v>21</v>
      </c>
      <c r="E326" s="4" t="s">
        <v>22</v>
      </c>
      <c r="F326" s="4" t="s">
        <v>23</v>
      </c>
      <c r="G326" s="4" t="s">
        <v>24</v>
      </c>
      <c r="H326" s="4" t="s">
        <v>25</v>
      </c>
      <c r="I326" s="16"/>
      <c r="J326">
        <f>IF(ISERROR(VLOOKUP($C326,Сумма!$B$3:$C$855,2,FALSE)),0,IF(VLOOKUP($C326,Сумма!$B$3:$N$855,13,FALSE)=I326,VLOOKUP($C326,Сумма!$B$3:$C$855,2,FALSE),0))</f>
        <v>0</v>
      </c>
    </row>
    <row r="327" spans="1:10" x14ac:dyDescent="0.35">
      <c r="A327" t="str">
        <f t="shared" si="4"/>
        <v>Землянухин АртёмМ16</v>
      </c>
      <c r="B327" s="4">
        <v>1</v>
      </c>
      <c r="C327" s="4" t="s">
        <v>327</v>
      </c>
      <c r="D327" s="4" t="s">
        <v>61</v>
      </c>
      <c r="E327" s="4">
        <v>2007</v>
      </c>
      <c r="F327" s="5">
        <v>9.4675925925925917E-3</v>
      </c>
      <c r="G327" s="4">
        <v>1</v>
      </c>
      <c r="H327" s="4">
        <v>200</v>
      </c>
      <c r="I327" s="16" t="s">
        <v>973</v>
      </c>
      <c r="J327" t="str">
        <f>IF(ISERROR(VLOOKUP($C327,Сумма!$B$3:$C$855,2,FALSE)),0,IF(VLOOKUP($C327,Сумма!$B$3:$N$855,13,FALSE)=I327,VLOOKUP($C327,Сумма!$B$3:$C$855,2,FALSE),0))</f>
        <v>СШОР 18 Азимут</v>
      </c>
    </row>
    <row r="328" spans="1:10" x14ac:dyDescent="0.35">
      <c r="A328" t="str">
        <f t="shared" si="4"/>
        <v>Акимов ЮрийМ16</v>
      </c>
      <c r="B328" s="4">
        <v>2</v>
      </c>
      <c r="C328" s="4" t="s">
        <v>330</v>
      </c>
      <c r="D328" s="4" t="s">
        <v>44</v>
      </c>
      <c r="E328" s="4">
        <v>2007</v>
      </c>
      <c r="F328" s="5">
        <v>9.9189814814814817E-3</v>
      </c>
      <c r="G328" s="4">
        <v>2</v>
      </c>
      <c r="H328" s="4">
        <v>195.3</v>
      </c>
      <c r="I328" s="16" t="s">
        <v>973</v>
      </c>
      <c r="J328" t="str">
        <f>IF(ISERROR(VLOOKUP($C328,Сумма!$B$3:$C$855,2,FALSE)),0,IF(VLOOKUP($C328,Сумма!$B$3:$N$855,13,FALSE)=I328,VLOOKUP($C328,Сумма!$B$3:$C$855,2,FALSE),0))</f>
        <v>СШОР 18 Берёзовая р</v>
      </c>
    </row>
    <row r="329" spans="1:10" x14ac:dyDescent="0.35">
      <c r="A329" t="str">
        <f t="shared" si="4"/>
        <v>Мироненко ВладиславМ16</v>
      </c>
      <c r="B329" s="4">
        <v>3</v>
      </c>
      <c r="C329" s="4" t="s">
        <v>325</v>
      </c>
      <c r="D329" s="4" t="s">
        <v>149</v>
      </c>
      <c r="E329" s="4">
        <v>2006</v>
      </c>
      <c r="F329" s="5">
        <v>1.0104166666666668E-2</v>
      </c>
      <c r="G329" s="4">
        <v>3</v>
      </c>
      <c r="H329" s="4">
        <v>193.3</v>
      </c>
      <c r="I329" s="16" t="s">
        <v>973</v>
      </c>
      <c r="J329" t="str">
        <f>IF(ISERROR(VLOOKUP($C329,Сумма!$B$3:$C$855,2,FALSE)),0,IF(VLOOKUP($C329,Сумма!$B$3:$N$855,13,FALSE)=I329,VLOOKUP($C329,Сумма!$B$3:$C$855,2,FALSE),0))</f>
        <v>СШОР 18 Олимп</v>
      </c>
    </row>
    <row r="330" spans="1:10" x14ac:dyDescent="0.35">
      <c r="A330" t="str">
        <f t="shared" si="4"/>
        <v>Богданов ВиталийМ16</v>
      </c>
      <c r="B330" s="4">
        <v>4</v>
      </c>
      <c r="C330" s="4" t="s">
        <v>333</v>
      </c>
      <c r="D330" s="4" t="s">
        <v>35</v>
      </c>
      <c r="E330" s="4">
        <v>2007</v>
      </c>
      <c r="F330" s="5">
        <v>1.0104166666666668E-2</v>
      </c>
      <c r="G330" s="4">
        <f xml:space="preserve"> 3</f>
        <v>3</v>
      </c>
      <c r="H330" s="4">
        <v>193.3</v>
      </c>
      <c r="I330" s="16" t="s">
        <v>973</v>
      </c>
      <c r="J330" t="str">
        <f>IF(ISERROR(VLOOKUP($C330,Сумма!$B$3:$C$855,2,FALSE)),0,IF(VLOOKUP($C330,Сумма!$B$3:$N$855,13,FALSE)=I330,VLOOKUP($C330,Сумма!$B$3:$C$855,2,FALSE),0))</f>
        <v>СШОР 18 АТЛЕТ</v>
      </c>
    </row>
    <row r="331" spans="1:10" x14ac:dyDescent="0.35">
      <c r="A331" t="str">
        <f t="shared" si="4"/>
        <v>Филонов ИванМ16</v>
      </c>
      <c r="B331" s="4">
        <v>5</v>
      </c>
      <c r="C331" s="4" t="s">
        <v>323</v>
      </c>
      <c r="D331" s="4" t="s">
        <v>46</v>
      </c>
      <c r="E331" s="4">
        <v>2007</v>
      </c>
      <c r="F331" s="5">
        <v>1.0115740740740741E-2</v>
      </c>
      <c r="G331" s="4">
        <v>5</v>
      </c>
      <c r="H331" s="4">
        <v>193.2</v>
      </c>
      <c r="I331" s="16" t="s">
        <v>973</v>
      </c>
      <c r="J331" t="str">
        <f>IF(ISERROR(VLOOKUP($C331,Сумма!$B$3:$C$855,2,FALSE)),0,IF(VLOOKUP($C331,Сумма!$B$3:$N$855,13,FALSE)=I331,VLOOKUP($C331,Сумма!$B$3:$C$855,2,FALSE),0))</f>
        <v>СШОР 18 Смородино</v>
      </c>
    </row>
    <row r="332" spans="1:10" x14ac:dyDescent="0.35">
      <c r="A332" t="str">
        <f t="shared" si="4"/>
        <v>Цыбаков ВладиславМ16</v>
      </c>
      <c r="B332" s="4">
        <v>6</v>
      </c>
      <c r="C332" s="4" t="s">
        <v>575</v>
      </c>
      <c r="D332" s="4" t="s">
        <v>46</v>
      </c>
      <c r="E332" s="4">
        <v>2006</v>
      </c>
      <c r="F332" s="5">
        <v>1.0219907407407408E-2</v>
      </c>
      <c r="G332" s="4">
        <v>6</v>
      </c>
      <c r="H332" s="4">
        <v>192.1</v>
      </c>
      <c r="I332" s="16" t="s">
        <v>973</v>
      </c>
      <c r="J332" t="str">
        <f>IF(ISERROR(VLOOKUP($C332,Сумма!$B$3:$C$855,2,FALSE)),0,IF(VLOOKUP($C332,Сумма!$B$3:$N$855,13,FALSE)=I332,VLOOKUP($C332,Сумма!$B$3:$C$855,2,FALSE),0))</f>
        <v>СШОР 18 Смородино</v>
      </c>
    </row>
    <row r="333" spans="1:10" x14ac:dyDescent="0.35">
      <c r="A333" t="str">
        <f t="shared" si="4"/>
        <v>Авдеев ТихонМ16</v>
      </c>
      <c r="B333" s="4">
        <v>7</v>
      </c>
      <c r="C333" s="4" t="s">
        <v>326</v>
      </c>
      <c r="D333" s="4" t="s">
        <v>37</v>
      </c>
      <c r="E333" s="4">
        <v>2007</v>
      </c>
      <c r="F333" s="5">
        <v>1.0243055555555556E-2</v>
      </c>
      <c r="G333" s="4">
        <v>7</v>
      </c>
      <c r="H333" s="4">
        <v>191.9</v>
      </c>
      <c r="I333" s="16" t="s">
        <v>973</v>
      </c>
      <c r="J333" t="str">
        <f>IF(ISERROR(VLOOKUP($C333,Сумма!$B$3:$C$855,2,FALSE)),0,IF(VLOOKUP($C333,Сумма!$B$3:$N$855,13,FALSE)=I333,VLOOKUP($C333,Сумма!$B$3:$C$855,2,FALSE),0))</f>
        <v>СШОР 18 Макейчик</v>
      </c>
    </row>
    <row r="334" spans="1:10" x14ac:dyDescent="0.35">
      <c r="A334" t="str">
        <f t="shared" ref="A334:A397" si="5">C334&amp;I334</f>
        <v>Алябьев АлексейМ16</v>
      </c>
      <c r="B334" s="4">
        <v>8</v>
      </c>
      <c r="C334" s="4" t="s">
        <v>582</v>
      </c>
      <c r="D334" s="4" t="s">
        <v>98</v>
      </c>
      <c r="E334" s="4">
        <v>2007</v>
      </c>
      <c r="F334" s="5">
        <v>1.0358796296296295E-2</v>
      </c>
      <c r="G334" s="4">
        <v>8</v>
      </c>
      <c r="H334" s="4">
        <v>190.6</v>
      </c>
      <c r="I334" s="16" t="s">
        <v>973</v>
      </c>
      <c r="J334" t="str">
        <f>IF(ISERROR(VLOOKUP($C334,Сумма!$B$3:$C$855,2,FALSE)),0,IF(VLOOKUP($C334,Сумма!$B$3:$N$855,13,FALSE)=I334,VLOOKUP($C334,Сумма!$B$3:$C$855,2,FALSE),0))</f>
        <v>СШОР 18 Торнадо</v>
      </c>
    </row>
    <row r="335" spans="1:10" x14ac:dyDescent="0.35">
      <c r="A335" t="str">
        <f t="shared" si="5"/>
        <v>Доценко ДаниилМ16</v>
      </c>
      <c r="B335" s="4">
        <v>9</v>
      </c>
      <c r="C335" s="4" t="s">
        <v>332</v>
      </c>
      <c r="D335" s="4" t="s">
        <v>48</v>
      </c>
      <c r="E335" s="4">
        <v>2007</v>
      </c>
      <c r="F335" s="5">
        <v>1.0405092592592593E-2</v>
      </c>
      <c r="G335" s="4">
        <v>9</v>
      </c>
      <c r="H335" s="4">
        <v>190.1</v>
      </c>
      <c r="I335" s="16" t="s">
        <v>973</v>
      </c>
      <c r="J335" t="str">
        <f>IF(ISERROR(VLOOKUP($C335,Сумма!$B$3:$C$855,2,FALSE)),0,IF(VLOOKUP($C335,Сумма!$B$3:$N$855,13,FALSE)=I335,VLOOKUP($C335,Сумма!$B$3:$C$855,2,FALSE),0))</f>
        <v>СШОР 18 Юго-Запад</v>
      </c>
    </row>
    <row r="336" spans="1:10" x14ac:dyDescent="0.35">
      <c r="A336" t="str">
        <f t="shared" si="5"/>
        <v>Моргачев ДмитрийМ16</v>
      </c>
      <c r="B336" s="4">
        <v>10</v>
      </c>
      <c r="C336" s="4" t="s">
        <v>337</v>
      </c>
      <c r="D336" s="4" t="s">
        <v>48</v>
      </c>
      <c r="E336" s="4">
        <v>2006</v>
      </c>
      <c r="F336" s="5">
        <v>1.0590277777777777E-2</v>
      </c>
      <c r="G336" s="4">
        <v>10</v>
      </c>
      <c r="H336" s="4">
        <v>188.2</v>
      </c>
      <c r="I336" s="16" t="s">
        <v>973</v>
      </c>
      <c r="J336" t="str">
        <f>IF(ISERROR(VLOOKUP($C336,Сумма!$B$3:$C$855,2,FALSE)),0,IF(VLOOKUP($C336,Сумма!$B$3:$N$855,13,FALSE)=I336,VLOOKUP($C336,Сумма!$B$3:$C$855,2,FALSE),0))</f>
        <v>СШОР 18 Юго-Запад</v>
      </c>
    </row>
    <row r="337" spans="1:10" x14ac:dyDescent="0.35">
      <c r="A337" t="str">
        <f t="shared" si="5"/>
        <v>Василенко ВладиславМ16</v>
      </c>
      <c r="B337" s="4">
        <v>11</v>
      </c>
      <c r="C337" s="4" t="s">
        <v>579</v>
      </c>
      <c r="D337" s="4" t="s">
        <v>61</v>
      </c>
      <c r="E337" s="4">
        <v>2006</v>
      </c>
      <c r="F337" s="5">
        <v>1.087962962962963E-2</v>
      </c>
      <c r="G337" s="4">
        <v>11</v>
      </c>
      <c r="H337" s="4">
        <v>185.1</v>
      </c>
      <c r="I337" s="16" t="s">
        <v>973</v>
      </c>
      <c r="J337" t="str">
        <f>IF(ISERROR(VLOOKUP($C337,Сумма!$B$3:$C$855,2,FALSE)),0,IF(VLOOKUP($C337,Сумма!$B$3:$N$855,13,FALSE)=I337,VLOOKUP($C337,Сумма!$B$3:$C$855,2,FALSE),0))</f>
        <v>СШОР 18 Азимут</v>
      </c>
    </row>
    <row r="338" spans="1:10" x14ac:dyDescent="0.35">
      <c r="A338" t="str">
        <f t="shared" si="5"/>
        <v>Гречкин АртёмМ16</v>
      </c>
      <c r="B338" s="4">
        <v>12</v>
      </c>
      <c r="C338" s="4" t="s">
        <v>331</v>
      </c>
      <c r="D338" s="4" t="s">
        <v>149</v>
      </c>
      <c r="E338" s="4">
        <v>2006</v>
      </c>
      <c r="F338" s="5">
        <v>1.0983796296296297E-2</v>
      </c>
      <c r="G338" s="4">
        <v>12</v>
      </c>
      <c r="H338" s="4">
        <v>184</v>
      </c>
      <c r="I338" s="16" t="s">
        <v>973</v>
      </c>
      <c r="J338" t="str">
        <f>IF(ISERROR(VLOOKUP($C338,Сумма!$B$3:$C$855,2,FALSE)),0,IF(VLOOKUP($C338,Сумма!$B$3:$N$855,13,FALSE)=I338,VLOOKUP($C338,Сумма!$B$3:$C$855,2,FALSE),0))</f>
        <v>СШОР 18 Олимп</v>
      </c>
    </row>
    <row r="339" spans="1:10" x14ac:dyDescent="0.35">
      <c r="A339" t="str">
        <f t="shared" si="5"/>
        <v>Клейменов ДаниилМ16</v>
      </c>
      <c r="B339" s="4">
        <v>13</v>
      </c>
      <c r="C339" s="4" t="s">
        <v>328</v>
      </c>
      <c r="D339" s="4" t="s">
        <v>61</v>
      </c>
      <c r="E339" s="4">
        <v>2007</v>
      </c>
      <c r="F339" s="5">
        <v>1.0983796296296297E-2</v>
      </c>
      <c r="G339" s="4">
        <f xml:space="preserve"> 12</f>
        <v>12</v>
      </c>
      <c r="H339" s="4">
        <v>184</v>
      </c>
      <c r="I339" s="16" t="s">
        <v>973</v>
      </c>
      <c r="J339" t="str">
        <f>IF(ISERROR(VLOOKUP($C339,Сумма!$B$3:$C$855,2,FALSE)),0,IF(VLOOKUP($C339,Сумма!$B$3:$N$855,13,FALSE)=I339,VLOOKUP($C339,Сумма!$B$3:$C$855,2,FALSE),0))</f>
        <v>СШОР 18 Азимут</v>
      </c>
    </row>
    <row r="340" spans="1:10" x14ac:dyDescent="0.35">
      <c r="A340" t="str">
        <f t="shared" si="5"/>
        <v>Киреев МаксимМ16</v>
      </c>
      <c r="B340" s="4">
        <v>14</v>
      </c>
      <c r="C340" s="4" t="s">
        <v>339</v>
      </c>
      <c r="D340" s="4" t="s">
        <v>58</v>
      </c>
      <c r="E340" s="4">
        <v>2007</v>
      </c>
      <c r="F340" s="5">
        <v>1.1041666666666667E-2</v>
      </c>
      <c r="G340" s="4">
        <v>14</v>
      </c>
      <c r="H340" s="4">
        <v>183.4</v>
      </c>
      <c r="I340" s="16" t="s">
        <v>973</v>
      </c>
      <c r="J340" t="str">
        <f>IF(ISERROR(VLOOKUP($C340,Сумма!$B$3:$C$855,2,FALSE)),0,IF(VLOOKUP($C340,Сумма!$B$3:$N$855,13,FALSE)=I340,VLOOKUP($C340,Сумма!$B$3:$C$855,2,FALSE),0))</f>
        <v>СШОР 18 Дон спорт</v>
      </c>
    </row>
    <row r="341" spans="1:10" x14ac:dyDescent="0.35">
      <c r="A341" t="str">
        <f t="shared" si="5"/>
        <v>Ксенадохов МаксимМ16</v>
      </c>
      <c r="B341" s="4">
        <v>15</v>
      </c>
      <c r="C341" s="4" t="s">
        <v>336</v>
      </c>
      <c r="D341" s="4" t="s">
        <v>143</v>
      </c>
      <c r="E341" s="4">
        <v>2006</v>
      </c>
      <c r="F341" s="5">
        <v>1.1145833333333334E-2</v>
      </c>
      <c r="G341" s="4">
        <v>15</v>
      </c>
      <c r="H341" s="4">
        <v>182.3</v>
      </c>
      <c r="I341" s="16" t="s">
        <v>973</v>
      </c>
      <c r="J341" t="str">
        <f>IF(ISERROR(VLOOKUP($C341,Сумма!$B$3:$C$855,2,FALSE)),0,IF(VLOOKUP($C341,Сумма!$B$3:$N$855,13,FALSE)=I341,VLOOKUP($C341,Сумма!$B$3:$C$855,2,FALSE),0))</f>
        <v>СШОР 18 Астахова</v>
      </c>
    </row>
    <row r="342" spans="1:10" x14ac:dyDescent="0.35">
      <c r="A342" t="str">
        <f t="shared" si="5"/>
        <v>Щетинин НикитаМ16</v>
      </c>
      <c r="B342" s="4">
        <v>16</v>
      </c>
      <c r="C342" s="4" t="s">
        <v>340</v>
      </c>
      <c r="D342" s="4" t="s">
        <v>48</v>
      </c>
      <c r="E342" s="4">
        <v>2006</v>
      </c>
      <c r="F342" s="5">
        <v>1.1203703703703704E-2</v>
      </c>
      <c r="G342" s="4">
        <v>16</v>
      </c>
      <c r="H342" s="4">
        <v>181.7</v>
      </c>
      <c r="I342" s="16" t="s">
        <v>973</v>
      </c>
      <c r="J342" t="str">
        <f>IF(ISERROR(VLOOKUP($C342,Сумма!$B$3:$C$855,2,FALSE)),0,IF(VLOOKUP($C342,Сумма!$B$3:$N$855,13,FALSE)=I342,VLOOKUP($C342,Сумма!$B$3:$C$855,2,FALSE),0))</f>
        <v>СШОР 18 Юго-Запад</v>
      </c>
    </row>
    <row r="343" spans="1:10" x14ac:dyDescent="0.35">
      <c r="A343" t="str">
        <f t="shared" si="5"/>
        <v>Онуфриев ДаниилМ16</v>
      </c>
      <c r="B343" s="4">
        <v>17</v>
      </c>
      <c r="C343" s="4" t="s">
        <v>589</v>
      </c>
      <c r="D343" s="4" t="s">
        <v>46</v>
      </c>
      <c r="E343" s="4">
        <v>2006</v>
      </c>
      <c r="F343" s="5">
        <v>1.1342592592592592E-2</v>
      </c>
      <c r="G343" s="4">
        <v>17</v>
      </c>
      <c r="H343" s="4">
        <v>180.2</v>
      </c>
      <c r="I343" s="16" t="s">
        <v>973</v>
      </c>
      <c r="J343" t="str">
        <f>IF(ISERROR(VLOOKUP($C343,Сумма!$B$3:$C$855,2,FALSE)),0,IF(VLOOKUP($C343,Сумма!$B$3:$N$855,13,FALSE)=I343,VLOOKUP($C343,Сумма!$B$3:$C$855,2,FALSE),0))</f>
        <v>СШОР 18 Смородино</v>
      </c>
    </row>
    <row r="344" spans="1:10" x14ac:dyDescent="0.35">
      <c r="A344" t="str">
        <f t="shared" si="5"/>
        <v>Киселёв ДмитрийМ16</v>
      </c>
      <c r="B344" s="4">
        <v>18</v>
      </c>
      <c r="C344" s="4" t="s">
        <v>347</v>
      </c>
      <c r="D344" s="4" t="s">
        <v>37</v>
      </c>
      <c r="E344" s="4">
        <v>2007</v>
      </c>
      <c r="F344" s="5">
        <v>1.2349537037037039E-2</v>
      </c>
      <c r="G344" s="4">
        <v>18</v>
      </c>
      <c r="H344" s="4">
        <v>169.6</v>
      </c>
      <c r="I344" s="16" t="s">
        <v>973</v>
      </c>
      <c r="J344" t="str">
        <f>IF(ISERROR(VLOOKUP($C344,Сумма!$B$3:$C$855,2,FALSE)),0,IF(VLOOKUP($C344,Сумма!$B$3:$N$855,13,FALSE)=I344,VLOOKUP($C344,Сумма!$B$3:$C$855,2,FALSE),0))</f>
        <v>СШОР 18 Макейчик</v>
      </c>
    </row>
    <row r="345" spans="1:10" x14ac:dyDescent="0.35">
      <c r="A345" t="str">
        <f t="shared" si="5"/>
        <v>Воротников ДмитрийМ16</v>
      </c>
      <c r="B345" s="4">
        <v>19</v>
      </c>
      <c r="C345" s="4" t="s">
        <v>334</v>
      </c>
      <c r="D345" s="4" t="s">
        <v>44</v>
      </c>
      <c r="E345" s="4">
        <v>2006</v>
      </c>
      <c r="F345" s="5">
        <v>1.2488425925925925E-2</v>
      </c>
      <c r="G345" s="4">
        <v>19</v>
      </c>
      <c r="H345" s="4">
        <v>168.1</v>
      </c>
      <c r="I345" s="16" t="s">
        <v>973</v>
      </c>
      <c r="J345" t="str">
        <f>IF(ISERROR(VLOOKUP($C345,Сумма!$B$3:$C$855,2,FALSE)),0,IF(VLOOKUP($C345,Сумма!$B$3:$N$855,13,FALSE)=I345,VLOOKUP($C345,Сумма!$B$3:$C$855,2,FALSE),0))</f>
        <v>СШОР 18 Берёзовая р</v>
      </c>
    </row>
    <row r="346" spans="1:10" x14ac:dyDescent="0.35">
      <c r="A346" t="str">
        <f t="shared" si="5"/>
        <v>Копий ДанилаМ16</v>
      </c>
      <c r="B346" s="4">
        <v>20</v>
      </c>
      <c r="C346" s="4" t="s">
        <v>699</v>
      </c>
      <c r="D346" s="4" t="s">
        <v>48</v>
      </c>
      <c r="E346" s="4">
        <v>2007</v>
      </c>
      <c r="F346" s="5">
        <v>1.2800925925925926E-2</v>
      </c>
      <c r="G346" s="4">
        <v>20</v>
      </c>
      <c r="H346" s="4">
        <v>164.8</v>
      </c>
      <c r="I346" s="16" t="s">
        <v>973</v>
      </c>
      <c r="J346" t="str">
        <f>IF(ISERROR(VLOOKUP($C346,Сумма!$B$3:$C$855,2,FALSE)),0,IF(VLOOKUP($C346,Сумма!$B$3:$N$855,13,FALSE)=I346,VLOOKUP($C346,Сумма!$B$3:$C$855,2,FALSE),0))</f>
        <v>СШОР 18 Юго-Запад</v>
      </c>
    </row>
    <row r="347" spans="1:10" x14ac:dyDescent="0.35">
      <c r="A347" t="str">
        <f t="shared" si="5"/>
        <v>Дятлов ФедорМ16</v>
      </c>
      <c r="B347" s="4">
        <v>21</v>
      </c>
      <c r="C347" s="4" t="s">
        <v>700</v>
      </c>
      <c r="D347" s="4" t="s">
        <v>61</v>
      </c>
      <c r="E347" s="4">
        <v>2007</v>
      </c>
      <c r="F347" s="5">
        <v>1.298611111111111E-2</v>
      </c>
      <c r="G347" s="4">
        <v>21</v>
      </c>
      <c r="H347" s="4">
        <v>162.9</v>
      </c>
      <c r="I347" s="16" t="s">
        <v>973</v>
      </c>
      <c r="J347" t="str">
        <f>IF(ISERROR(VLOOKUP($C347,Сумма!$B$3:$C$855,2,FALSE)),0,IF(VLOOKUP($C347,Сумма!$B$3:$N$855,13,FALSE)=I347,VLOOKUP($C347,Сумма!$B$3:$C$855,2,FALSE),0))</f>
        <v>СШОР 18 Азимут</v>
      </c>
    </row>
    <row r="348" spans="1:10" x14ac:dyDescent="0.35">
      <c r="A348" t="str">
        <f t="shared" si="5"/>
        <v>Елютин ДаниилМ16</v>
      </c>
      <c r="B348" s="4">
        <v>22</v>
      </c>
      <c r="C348" s="4" t="s">
        <v>350</v>
      </c>
      <c r="D348" s="4" t="s">
        <v>61</v>
      </c>
      <c r="E348" s="4">
        <v>2007</v>
      </c>
      <c r="F348" s="5">
        <v>1.3194444444444444E-2</v>
      </c>
      <c r="G348" s="4">
        <v>22</v>
      </c>
      <c r="H348" s="4">
        <v>160.69999999999999</v>
      </c>
      <c r="I348" s="16" t="s">
        <v>973</v>
      </c>
      <c r="J348" t="str">
        <f>IF(ISERROR(VLOOKUP($C348,Сумма!$B$3:$C$855,2,FALSE)),0,IF(VLOOKUP($C348,Сумма!$B$3:$N$855,13,FALSE)=I348,VLOOKUP($C348,Сумма!$B$3:$C$855,2,FALSE),0))</f>
        <v>СШОР 18 Азимут</v>
      </c>
    </row>
    <row r="349" spans="1:10" x14ac:dyDescent="0.35">
      <c r="A349" t="str">
        <f t="shared" si="5"/>
        <v>Сорокин ПавелМ16</v>
      </c>
      <c r="B349" s="4">
        <v>23</v>
      </c>
      <c r="C349" s="4" t="s">
        <v>354</v>
      </c>
      <c r="D349" s="4" t="s">
        <v>37</v>
      </c>
      <c r="E349" s="4">
        <v>2007</v>
      </c>
      <c r="F349" s="5">
        <v>1.3483796296296298E-2</v>
      </c>
      <c r="G349" s="4">
        <v>23</v>
      </c>
      <c r="H349" s="4">
        <v>157.6</v>
      </c>
      <c r="I349" s="16" t="s">
        <v>973</v>
      </c>
      <c r="J349" t="str">
        <f>IF(ISERROR(VLOOKUP($C349,Сумма!$B$3:$C$855,2,FALSE)),0,IF(VLOOKUP($C349,Сумма!$B$3:$N$855,13,FALSE)=I349,VLOOKUP($C349,Сумма!$B$3:$C$855,2,FALSE),0))</f>
        <v>СШОР 18 Макейчик</v>
      </c>
    </row>
    <row r="350" spans="1:10" x14ac:dyDescent="0.35">
      <c r="A350" t="str">
        <f t="shared" si="5"/>
        <v>Зверев НиколайМ16</v>
      </c>
      <c r="B350" s="4">
        <v>24</v>
      </c>
      <c r="C350" s="4" t="s">
        <v>701</v>
      </c>
      <c r="D350" s="4" t="s">
        <v>98</v>
      </c>
      <c r="E350" s="4">
        <v>2006</v>
      </c>
      <c r="F350" s="5">
        <v>1.3854166666666666E-2</v>
      </c>
      <c r="G350" s="4">
        <v>24</v>
      </c>
      <c r="H350" s="4">
        <v>153.69999999999999</v>
      </c>
      <c r="I350" s="16" t="s">
        <v>973</v>
      </c>
      <c r="J350" t="str">
        <f>IF(ISERROR(VLOOKUP($C350,Сумма!$B$3:$C$855,2,FALSE)),0,IF(VLOOKUP($C350,Сумма!$B$3:$N$855,13,FALSE)=I350,VLOOKUP($C350,Сумма!$B$3:$C$855,2,FALSE),0))</f>
        <v>СШОР 18 Торнадо</v>
      </c>
    </row>
    <row r="351" spans="1:10" x14ac:dyDescent="0.35">
      <c r="A351" t="str">
        <f t="shared" si="5"/>
        <v>Чеботарев ГеоргийМ16</v>
      </c>
      <c r="B351" s="4">
        <v>25</v>
      </c>
      <c r="C351" s="4" t="s">
        <v>345</v>
      </c>
      <c r="D351" s="4" t="s">
        <v>149</v>
      </c>
      <c r="E351" s="4">
        <v>2007</v>
      </c>
      <c r="F351" s="5">
        <v>1.3958333333333335E-2</v>
      </c>
      <c r="G351" s="4">
        <v>25</v>
      </c>
      <c r="H351" s="4">
        <v>152.6</v>
      </c>
      <c r="I351" s="16" t="s">
        <v>973</v>
      </c>
      <c r="J351" t="str">
        <f>IF(ISERROR(VLOOKUP($C351,Сумма!$B$3:$C$855,2,FALSE)),0,IF(VLOOKUP($C351,Сумма!$B$3:$N$855,13,FALSE)=I351,VLOOKUP($C351,Сумма!$B$3:$C$855,2,FALSE),0))</f>
        <v>СШОР 18 Олимп</v>
      </c>
    </row>
    <row r="352" spans="1:10" x14ac:dyDescent="0.35">
      <c r="A352" t="str">
        <f t="shared" si="5"/>
        <v>Штельмах МихаилМ16</v>
      </c>
      <c r="B352" s="4">
        <v>26</v>
      </c>
      <c r="C352" s="4" t="s">
        <v>344</v>
      </c>
      <c r="D352" s="4" t="s">
        <v>149</v>
      </c>
      <c r="E352" s="4">
        <v>2006</v>
      </c>
      <c r="F352" s="5">
        <v>1.4189814814814815E-2</v>
      </c>
      <c r="G352" s="4">
        <v>26</v>
      </c>
      <c r="H352" s="4">
        <v>150.19999999999999</v>
      </c>
      <c r="I352" s="16" t="s">
        <v>973</v>
      </c>
      <c r="J352" t="str">
        <f>IF(ISERROR(VLOOKUP($C352,Сумма!$B$3:$C$855,2,FALSE)),0,IF(VLOOKUP($C352,Сумма!$B$3:$N$855,13,FALSE)=I352,VLOOKUP($C352,Сумма!$B$3:$C$855,2,FALSE),0))</f>
        <v>СШОР 18 Олимп</v>
      </c>
    </row>
    <row r="353" spans="1:10" x14ac:dyDescent="0.35">
      <c r="A353" t="str">
        <f t="shared" si="5"/>
        <v>Колодиев ЛеонидМ16</v>
      </c>
      <c r="B353" s="4">
        <v>27</v>
      </c>
      <c r="C353" s="4" t="s">
        <v>343</v>
      </c>
      <c r="D353" s="4" t="s">
        <v>37</v>
      </c>
      <c r="E353" s="4">
        <v>2007</v>
      </c>
      <c r="F353" s="5">
        <v>1.4259259259259261E-2</v>
      </c>
      <c r="G353" s="4">
        <v>27</v>
      </c>
      <c r="H353" s="4">
        <v>149.4</v>
      </c>
      <c r="I353" s="16" t="s">
        <v>973</v>
      </c>
      <c r="J353" t="str">
        <f>IF(ISERROR(VLOOKUP($C353,Сумма!$B$3:$C$855,2,FALSE)),0,IF(VLOOKUP($C353,Сумма!$B$3:$N$855,13,FALSE)=I353,VLOOKUP($C353,Сумма!$B$3:$C$855,2,FALSE),0))</f>
        <v>СШОР 18 Макейчик</v>
      </c>
    </row>
    <row r="354" spans="1:10" x14ac:dyDescent="0.35">
      <c r="A354" t="str">
        <f t="shared" si="5"/>
        <v>Полянский АлексейМ16</v>
      </c>
      <c r="B354" s="4">
        <v>28</v>
      </c>
      <c r="C354" s="4" t="s">
        <v>349</v>
      </c>
      <c r="D354" s="4" t="s">
        <v>48</v>
      </c>
      <c r="E354" s="4">
        <v>2007</v>
      </c>
      <c r="F354" s="5">
        <v>1.5104166666666667E-2</v>
      </c>
      <c r="G354" s="4">
        <v>28</v>
      </c>
      <c r="H354" s="4">
        <v>140.5</v>
      </c>
      <c r="I354" s="16" t="s">
        <v>973</v>
      </c>
      <c r="J354" t="str">
        <f>IF(ISERROR(VLOOKUP($C354,Сумма!$B$3:$C$855,2,FALSE)),0,IF(VLOOKUP($C354,Сумма!$B$3:$N$855,13,FALSE)=I354,VLOOKUP($C354,Сумма!$B$3:$C$855,2,FALSE),0))</f>
        <v>СШОР 18 Юго-Запад</v>
      </c>
    </row>
    <row r="355" spans="1:10" x14ac:dyDescent="0.35">
      <c r="A355" t="str">
        <f t="shared" si="5"/>
        <v>Чурилов МаксимМ16</v>
      </c>
      <c r="B355" s="4">
        <v>29</v>
      </c>
      <c r="C355" s="4" t="s">
        <v>702</v>
      </c>
      <c r="D355" s="4" t="s">
        <v>94</v>
      </c>
      <c r="E355" s="4">
        <v>2007</v>
      </c>
      <c r="F355" s="5">
        <v>1.7152777777777777E-2</v>
      </c>
      <c r="G355" s="4">
        <v>29</v>
      </c>
      <c r="H355" s="4">
        <v>118.9</v>
      </c>
      <c r="I355" s="16" t="s">
        <v>973</v>
      </c>
      <c r="J355" t="str">
        <f>IF(ISERROR(VLOOKUP($C355,Сумма!$B$3:$C$855,2,FALSE)),0,IF(VLOOKUP($C355,Сумма!$B$3:$N$855,13,FALSE)=I355,VLOOKUP($C355,Сумма!$B$3:$C$855,2,FALSE),0))</f>
        <v>СШОР 18 Вильденберг</v>
      </c>
    </row>
    <row r="356" spans="1:10" x14ac:dyDescent="0.35">
      <c r="A356" t="str">
        <f t="shared" si="5"/>
        <v>Макеев ГеоргийМ16</v>
      </c>
      <c r="B356" s="4">
        <v>30</v>
      </c>
      <c r="C356" s="4" t="s">
        <v>341</v>
      </c>
      <c r="D356" s="4" t="s">
        <v>37</v>
      </c>
      <c r="E356" s="4">
        <v>2007</v>
      </c>
      <c r="F356" s="4"/>
      <c r="G356" s="4"/>
      <c r="H356" s="4">
        <v>0.01</v>
      </c>
      <c r="I356" s="16" t="s">
        <v>973</v>
      </c>
      <c r="J356" t="str">
        <f>IF(ISERROR(VLOOKUP($C356,Сумма!$B$3:$C$855,2,FALSE)),0,IF(VLOOKUP($C356,Сумма!$B$3:$N$855,13,FALSE)=I356,VLOOKUP($C356,Сумма!$B$3:$C$855,2,FALSE),0))</f>
        <v>СШОР 18 Макейчик</v>
      </c>
    </row>
    <row r="357" spans="1:10" ht="15.5" x14ac:dyDescent="0.35">
      <c r="A357" t="str">
        <f t="shared" si="5"/>
        <v/>
      </c>
      <c r="B357" s="40" t="s">
        <v>703</v>
      </c>
      <c r="C357" s="40"/>
      <c r="D357" s="40"/>
      <c r="E357" s="40"/>
      <c r="F357" s="40"/>
      <c r="G357" s="40"/>
      <c r="H357" s="40"/>
      <c r="I357" s="17"/>
      <c r="J357">
        <f>IF(ISERROR(VLOOKUP($C357,Сумма!$B$3:$C$855,2,FALSE)),0,IF(VLOOKUP($C357,Сумма!$B$3:$N$855,13,FALSE)=I357,VLOOKUP($C357,Сумма!$B$3:$C$855,2,FALSE),0))</f>
        <v>0</v>
      </c>
    </row>
    <row r="358" spans="1:10" ht="15.5" x14ac:dyDescent="0.35">
      <c r="A358" t="str">
        <f t="shared" si="5"/>
        <v/>
      </c>
      <c r="B358" s="40"/>
      <c r="C358" s="40"/>
      <c r="D358" s="40"/>
      <c r="E358" s="40"/>
      <c r="F358" s="40"/>
      <c r="G358" s="40"/>
      <c r="H358" s="40"/>
      <c r="I358" s="17"/>
      <c r="J358">
        <f>IF(ISERROR(VLOOKUP($C358,Сумма!$B$3:$C$855,2,FALSE)),0,IF(VLOOKUP($C358,Сумма!$B$3:$N$855,13,FALSE)=I358,VLOOKUP($C358,Сумма!$B$3:$C$855,2,FALSE),0))</f>
        <v>0</v>
      </c>
    </row>
    <row r="359" spans="1:10" ht="28" x14ac:dyDescent="0.35">
      <c r="A359" t="str">
        <f t="shared" si="5"/>
        <v>Фамилия, имя</v>
      </c>
      <c r="B359" s="3" t="s">
        <v>20</v>
      </c>
      <c r="C359" s="4" t="s">
        <v>31</v>
      </c>
      <c r="D359" s="4" t="s">
        <v>21</v>
      </c>
      <c r="E359" s="4" t="s">
        <v>22</v>
      </c>
      <c r="F359" s="4" t="s">
        <v>23</v>
      </c>
      <c r="G359" s="4" t="s">
        <v>24</v>
      </c>
      <c r="H359" s="4" t="s">
        <v>25</v>
      </c>
      <c r="I359" s="16"/>
      <c r="J359">
        <f>IF(ISERROR(VLOOKUP($C359,Сумма!$B$3:$C$855,2,FALSE)),0,IF(VLOOKUP($C359,Сумма!$B$3:$N$855,13,FALSE)=I359,VLOOKUP($C359,Сумма!$B$3:$C$855,2,FALSE),0))</f>
        <v>0</v>
      </c>
    </row>
    <row r="360" spans="1:10" x14ac:dyDescent="0.35">
      <c r="A360" t="str">
        <f t="shared" si="5"/>
        <v>Бурдин ЕгорМ18</v>
      </c>
      <c r="B360" s="4">
        <v>1</v>
      </c>
      <c r="C360" s="4" t="s">
        <v>358</v>
      </c>
      <c r="D360" s="4" t="s">
        <v>44</v>
      </c>
      <c r="E360" s="4">
        <v>2004</v>
      </c>
      <c r="F360" s="5">
        <v>9.5601851851851855E-3</v>
      </c>
      <c r="G360" s="4">
        <v>1</v>
      </c>
      <c r="H360" s="4">
        <v>200</v>
      </c>
      <c r="I360" s="16" t="s">
        <v>974</v>
      </c>
      <c r="J360" t="str">
        <f>IF(ISERROR(VLOOKUP($C360,Сумма!$B$3:$C$855,2,FALSE)),0,IF(VLOOKUP($C360,Сумма!$B$3:$N$855,13,FALSE)=I360,VLOOKUP($C360,Сумма!$B$3:$C$855,2,FALSE),0))</f>
        <v>СШОР 18 Берёзовая р</v>
      </c>
    </row>
    <row r="361" spans="1:10" x14ac:dyDescent="0.35">
      <c r="A361" t="str">
        <f t="shared" si="5"/>
        <v>Козлов МакарМ18</v>
      </c>
      <c r="B361" s="4">
        <v>2</v>
      </c>
      <c r="C361" s="4" t="s">
        <v>361</v>
      </c>
      <c r="D361" s="4" t="s">
        <v>143</v>
      </c>
      <c r="E361" s="4">
        <v>2005</v>
      </c>
      <c r="F361" s="5">
        <v>1.0173611111111111E-2</v>
      </c>
      <c r="G361" s="4">
        <v>2</v>
      </c>
      <c r="H361" s="4">
        <v>193.6</v>
      </c>
      <c r="I361" s="16" t="s">
        <v>974</v>
      </c>
      <c r="J361" t="str">
        <f>IF(ISERROR(VLOOKUP($C361,Сумма!$B$3:$C$855,2,FALSE)),0,IF(VLOOKUP($C361,Сумма!$B$3:$N$855,13,FALSE)=I361,VLOOKUP($C361,Сумма!$B$3:$C$855,2,FALSE),0))</f>
        <v>СШОР 18 Астахова</v>
      </c>
    </row>
    <row r="362" spans="1:10" x14ac:dyDescent="0.35">
      <c r="A362" t="str">
        <f t="shared" si="5"/>
        <v>Николаев ИльяМ18</v>
      </c>
      <c r="B362" s="4">
        <v>3</v>
      </c>
      <c r="C362" s="4" t="s">
        <v>704</v>
      </c>
      <c r="D362" s="4" t="s">
        <v>98</v>
      </c>
      <c r="E362" s="4">
        <v>2005</v>
      </c>
      <c r="F362" s="5">
        <v>1.0555555555555554E-2</v>
      </c>
      <c r="G362" s="4">
        <v>3</v>
      </c>
      <c r="H362" s="4">
        <v>189.6</v>
      </c>
      <c r="I362" s="16" t="s">
        <v>974</v>
      </c>
      <c r="J362" t="str">
        <f>IF(ISERROR(VLOOKUP($C362,Сумма!$B$3:$C$855,2,FALSE)),0,IF(VLOOKUP($C362,Сумма!$B$3:$N$855,13,FALSE)=I362,VLOOKUP($C362,Сумма!$B$3:$C$855,2,FALSE),0))</f>
        <v>СШОР 18 Торнадо</v>
      </c>
    </row>
    <row r="363" spans="1:10" x14ac:dyDescent="0.35">
      <c r="A363" t="str">
        <f t="shared" si="5"/>
        <v>Винокуров СтаниславМ18</v>
      </c>
      <c r="B363" s="4">
        <v>4</v>
      </c>
      <c r="C363" s="4" t="s">
        <v>359</v>
      </c>
      <c r="D363" s="4" t="s">
        <v>98</v>
      </c>
      <c r="E363" s="4">
        <v>2004</v>
      </c>
      <c r="F363" s="5">
        <v>1.0613425925925927E-2</v>
      </c>
      <c r="G363" s="4">
        <v>4</v>
      </c>
      <c r="H363" s="4">
        <v>189</v>
      </c>
      <c r="I363" s="16" t="s">
        <v>974</v>
      </c>
      <c r="J363" t="str">
        <f>IF(ISERROR(VLOOKUP($C363,Сумма!$B$3:$C$855,2,FALSE)),0,IF(VLOOKUP($C363,Сумма!$B$3:$N$855,13,FALSE)=I363,VLOOKUP($C363,Сумма!$B$3:$C$855,2,FALSE),0))</f>
        <v>СШОР 18 Торнадо</v>
      </c>
    </row>
    <row r="364" spans="1:10" x14ac:dyDescent="0.35">
      <c r="A364" t="str">
        <f t="shared" si="5"/>
        <v>Янишевский ИльяМ18</v>
      </c>
      <c r="B364" s="4">
        <v>5</v>
      </c>
      <c r="C364" s="4" t="s">
        <v>364</v>
      </c>
      <c r="D364" s="4" t="s">
        <v>42</v>
      </c>
      <c r="E364" s="4">
        <v>2004</v>
      </c>
      <c r="F364" s="5">
        <v>1.0983796296296297E-2</v>
      </c>
      <c r="G364" s="4">
        <v>5</v>
      </c>
      <c r="H364" s="4">
        <v>185.2</v>
      </c>
      <c r="I364" s="16" t="s">
        <v>974</v>
      </c>
      <c r="J364" t="str">
        <f>IF(ISERROR(VLOOKUP($C364,Сумма!$B$3:$C$855,2,FALSE)),0,IF(VLOOKUP($C364,Сумма!$B$3:$N$855,13,FALSE)=I364,VLOOKUP($C364,Сумма!$B$3:$C$855,2,FALSE),0))</f>
        <v>СШОР 18 Авдеев</v>
      </c>
    </row>
    <row r="365" spans="1:10" x14ac:dyDescent="0.35">
      <c r="A365" t="str">
        <f t="shared" si="5"/>
        <v>Тузиков ИванМ18</v>
      </c>
      <c r="B365" s="4">
        <v>6</v>
      </c>
      <c r="C365" s="4" t="s">
        <v>363</v>
      </c>
      <c r="D365" s="4" t="s">
        <v>94</v>
      </c>
      <c r="E365" s="4">
        <v>2004</v>
      </c>
      <c r="F365" s="5">
        <v>1.1261574074074071E-2</v>
      </c>
      <c r="G365" s="4">
        <v>6</v>
      </c>
      <c r="H365" s="4">
        <v>182.3</v>
      </c>
      <c r="I365" s="16" t="s">
        <v>974</v>
      </c>
      <c r="J365" t="str">
        <f>IF(ISERROR(VLOOKUP($C365,Сумма!$B$3:$C$855,2,FALSE)),0,IF(VLOOKUP($C365,Сумма!$B$3:$N$855,13,FALSE)=I365,VLOOKUP($C365,Сумма!$B$3:$C$855,2,FALSE),0))</f>
        <v>СШОР 18 Вильденберг</v>
      </c>
    </row>
    <row r="366" spans="1:10" x14ac:dyDescent="0.35">
      <c r="A366" t="str">
        <f t="shared" si="5"/>
        <v>Кузичкин ВадимМ18</v>
      </c>
      <c r="B366" s="4">
        <v>7</v>
      </c>
      <c r="C366" s="4" t="s">
        <v>705</v>
      </c>
      <c r="D366" s="4" t="s">
        <v>33</v>
      </c>
      <c r="E366" s="4">
        <v>2004</v>
      </c>
      <c r="F366" s="5">
        <v>1.1620370370370371E-2</v>
      </c>
      <c r="G366" s="4">
        <v>7</v>
      </c>
      <c r="H366" s="4">
        <v>178.5</v>
      </c>
      <c r="I366" s="16" t="s">
        <v>974</v>
      </c>
      <c r="J366" t="str">
        <f>IF(ISERROR(VLOOKUP($C366,Сумма!$B$3:$C$855,2,FALSE)),0,IF(VLOOKUP($C366,Сумма!$B$3:$N$855,13,FALSE)=I366,VLOOKUP($C366,Сумма!$B$3:$C$855,2,FALSE),0))</f>
        <v>СШОР 18 ОРИОН</v>
      </c>
    </row>
    <row r="367" spans="1:10" x14ac:dyDescent="0.35">
      <c r="A367" t="str">
        <f t="shared" si="5"/>
        <v>Григорьев ДмитрийМ18</v>
      </c>
      <c r="B367" s="4">
        <v>8</v>
      </c>
      <c r="C367" s="4" t="s">
        <v>367</v>
      </c>
      <c r="D367" s="4" t="s">
        <v>112</v>
      </c>
      <c r="E367" s="4">
        <v>2005</v>
      </c>
      <c r="F367" s="5">
        <v>1.4594907407407405E-2</v>
      </c>
      <c r="G367" s="4">
        <v>8</v>
      </c>
      <c r="H367" s="4">
        <v>147.4</v>
      </c>
      <c r="I367" s="16" t="s">
        <v>974</v>
      </c>
      <c r="J367" t="str">
        <f>IF(ISERROR(VLOOKUP($C367,Сумма!$B$3:$C$855,2,FALSE)),0,IF(VLOOKUP($C367,Сумма!$B$3:$N$855,13,FALSE)=I367,VLOOKUP($C367,Сумма!$B$3:$C$855,2,FALSE),0))</f>
        <v>СШОР 18 Канищева</v>
      </c>
    </row>
    <row r="368" spans="1:10" x14ac:dyDescent="0.35">
      <c r="A368" t="str">
        <f t="shared" si="5"/>
        <v>Шаталов СтаниславМ18</v>
      </c>
      <c r="B368" s="4">
        <v>9</v>
      </c>
      <c r="C368" s="4" t="s">
        <v>706</v>
      </c>
      <c r="D368" s="4" t="s">
        <v>44</v>
      </c>
      <c r="E368" s="4">
        <v>2005</v>
      </c>
      <c r="F368" s="5">
        <v>1.4675925925925926E-2</v>
      </c>
      <c r="G368" s="4">
        <v>9</v>
      </c>
      <c r="H368" s="4">
        <v>146.5</v>
      </c>
      <c r="I368" s="16" t="s">
        <v>974</v>
      </c>
      <c r="J368" t="str">
        <f>IF(ISERROR(VLOOKUP($C368,Сумма!$B$3:$C$855,2,FALSE)),0,IF(VLOOKUP($C368,Сумма!$B$3:$N$855,13,FALSE)=I368,VLOOKUP($C368,Сумма!$B$3:$C$855,2,FALSE),0))</f>
        <v>СШОР 18 Берёзовая р</v>
      </c>
    </row>
    <row r="369" spans="1:10" x14ac:dyDescent="0.35">
      <c r="A369" t="str">
        <f t="shared" si="5"/>
        <v>Дудкин АндрейМ18</v>
      </c>
      <c r="B369" s="4">
        <v>10</v>
      </c>
      <c r="C369" s="4" t="s">
        <v>707</v>
      </c>
      <c r="D369" s="4" t="s">
        <v>112</v>
      </c>
      <c r="E369" s="4">
        <v>2004</v>
      </c>
      <c r="F369" s="5">
        <v>1.4791666666666668E-2</v>
      </c>
      <c r="G369" s="4">
        <v>10</v>
      </c>
      <c r="H369" s="4">
        <v>145.30000000000001</v>
      </c>
      <c r="I369" s="16" t="s">
        <v>974</v>
      </c>
      <c r="J369" t="str">
        <f>IF(ISERROR(VLOOKUP($C369,Сумма!$B$3:$C$855,2,FALSE)),0,IF(VLOOKUP($C369,Сумма!$B$3:$N$855,13,FALSE)=I369,VLOOKUP($C369,Сумма!$B$3:$C$855,2,FALSE),0))</f>
        <v>СШОР 18 Канищева</v>
      </c>
    </row>
    <row r="370" spans="1:10" x14ac:dyDescent="0.35">
      <c r="A370" t="str">
        <f t="shared" si="5"/>
        <v>Истомин ПавелМ18</v>
      </c>
      <c r="B370" s="4">
        <v>11</v>
      </c>
      <c r="C370" s="4" t="s">
        <v>708</v>
      </c>
      <c r="D370" s="4" t="s">
        <v>112</v>
      </c>
      <c r="E370" s="4">
        <v>2004</v>
      </c>
      <c r="F370" s="5">
        <v>1.4814814814814814E-2</v>
      </c>
      <c r="G370" s="4">
        <v>11</v>
      </c>
      <c r="H370" s="4">
        <v>145.1</v>
      </c>
      <c r="I370" s="16" t="s">
        <v>974</v>
      </c>
      <c r="J370" t="str">
        <f>IF(ISERROR(VLOOKUP($C370,Сумма!$B$3:$C$855,2,FALSE)),0,IF(VLOOKUP($C370,Сумма!$B$3:$N$855,13,FALSE)=I370,VLOOKUP($C370,Сумма!$B$3:$C$855,2,FALSE),0))</f>
        <v>СШОР 18 Канищева</v>
      </c>
    </row>
    <row r="371" spans="1:10" x14ac:dyDescent="0.35">
      <c r="A371" t="str">
        <f t="shared" si="5"/>
        <v>Голев СергейМ18</v>
      </c>
      <c r="B371" s="4">
        <v>12</v>
      </c>
      <c r="C371" s="4" t="s">
        <v>365</v>
      </c>
      <c r="D371" s="4" t="s">
        <v>44</v>
      </c>
      <c r="E371" s="4">
        <v>2005</v>
      </c>
      <c r="F371" s="5">
        <v>1.4907407407407406E-2</v>
      </c>
      <c r="G371" s="4">
        <v>12</v>
      </c>
      <c r="H371" s="4">
        <v>144.1</v>
      </c>
      <c r="I371" s="16" t="s">
        <v>974</v>
      </c>
      <c r="J371" t="str">
        <f>IF(ISERROR(VLOOKUP($C371,Сумма!$B$3:$C$855,2,FALSE)),0,IF(VLOOKUP($C371,Сумма!$B$3:$N$855,13,FALSE)=I371,VLOOKUP($C371,Сумма!$B$3:$C$855,2,FALSE),0))</f>
        <v>СШОР 18 Берёзовая р</v>
      </c>
    </row>
    <row r="372" spans="1:10" x14ac:dyDescent="0.35">
      <c r="A372" t="str">
        <f t="shared" si="5"/>
        <v>Богданов АндрейМ18</v>
      </c>
      <c r="B372" s="4">
        <v>13</v>
      </c>
      <c r="C372" s="4" t="s">
        <v>368</v>
      </c>
      <c r="D372" s="4" t="s">
        <v>61</v>
      </c>
      <c r="E372" s="4">
        <v>2004</v>
      </c>
      <c r="F372" s="5">
        <v>1.5821759259259261E-2</v>
      </c>
      <c r="G372" s="4">
        <v>13</v>
      </c>
      <c r="H372" s="4">
        <v>134.6</v>
      </c>
      <c r="I372" s="16" t="s">
        <v>974</v>
      </c>
      <c r="J372" t="str">
        <f>IF(ISERROR(VLOOKUP($C372,Сумма!$B$3:$C$855,2,FALSE)),0,IF(VLOOKUP($C372,Сумма!$B$3:$N$855,13,FALSE)=I372,VLOOKUP($C372,Сумма!$B$3:$C$855,2,FALSE),0))</f>
        <v>СШОР 18 Азимут</v>
      </c>
    </row>
    <row r="373" spans="1:10" x14ac:dyDescent="0.35">
      <c r="A373" t="str">
        <f t="shared" si="5"/>
        <v>Новиков АндрейМ18</v>
      </c>
      <c r="B373" s="4">
        <v>14</v>
      </c>
      <c r="C373" s="4" t="s">
        <v>366</v>
      </c>
      <c r="D373" s="4" t="s">
        <v>42</v>
      </c>
      <c r="E373" s="4">
        <v>2005</v>
      </c>
      <c r="F373" s="5">
        <v>1.6076388888888887E-2</v>
      </c>
      <c r="G373" s="4">
        <v>14</v>
      </c>
      <c r="H373" s="4">
        <v>131.9</v>
      </c>
      <c r="I373" s="16" t="s">
        <v>974</v>
      </c>
      <c r="J373" t="str">
        <f>IF(ISERROR(VLOOKUP($C373,Сумма!$B$3:$C$855,2,FALSE)),0,IF(VLOOKUP($C373,Сумма!$B$3:$N$855,13,FALSE)=I373,VLOOKUP($C373,Сумма!$B$3:$C$855,2,FALSE),0))</f>
        <v>СШОР 18 Авдеев</v>
      </c>
    </row>
    <row r="374" spans="1:10" x14ac:dyDescent="0.35">
      <c r="A374" t="str">
        <f t="shared" si="5"/>
        <v>Косолапов ЯрославМ18</v>
      </c>
      <c r="B374" s="4">
        <v>15</v>
      </c>
      <c r="C374" s="4" t="s">
        <v>709</v>
      </c>
      <c r="D374" s="4" t="s">
        <v>35</v>
      </c>
      <c r="E374" s="4">
        <v>2005</v>
      </c>
      <c r="F374" s="4"/>
      <c r="G374" s="4"/>
      <c r="H374" s="4">
        <v>0.01</v>
      </c>
      <c r="I374" s="16" t="s">
        <v>974</v>
      </c>
      <c r="J374" t="str">
        <f>IF(ISERROR(VLOOKUP($C374,Сумма!$B$3:$C$855,2,FALSE)),0,IF(VLOOKUP($C374,Сумма!$B$3:$N$855,13,FALSE)=I374,VLOOKUP($C374,Сумма!$B$3:$C$855,2,FALSE),0))</f>
        <v>СШОР 18 АТЛЕТ</v>
      </c>
    </row>
    <row r="375" spans="1:10" ht="15.5" x14ac:dyDescent="0.35">
      <c r="A375" t="str">
        <f t="shared" si="5"/>
        <v/>
      </c>
      <c r="B375" s="40" t="s">
        <v>18</v>
      </c>
      <c r="C375" s="40"/>
      <c r="D375" s="40"/>
      <c r="E375" s="40"/>
      <c r="F375" s="40"/>
      <c r="G375" s="40"/>
      <c r="H375" s="40"/>
      <c r="I375" s="17"/>
      <c r="J375">
        <f>IF(ISERROR(VLOOKUP($C375,Сумма!$B$3:$C$855,2,FALSE)),0,IF(VLOOKUP($C375,Сумма!$B$3:$N$855,13,FALSE)=I375,VLOOKUP($C375,Сумма!$B$3:$C$855,2,FALSE),0))</f>
        <v>0</v>
      </c>
    </row>
    <row r="376" spans="1:10" ht="15.5" x14ac:dyDescent="0.35">
      <c r="A376" t="str">
        <f t="shared" si="5"/>
        <v/>
      </c>
      <c r="B376" s="40"/>
      <c r="C376" s="40"/>
      <c r="D376" s="40"/>
      <c r="E376" s="40"/>
      <c r="F376" s="40"/>
      <c r="G376" s="40"/>
      <c r="H376" s="40"/>
      <c r="I376" s="17"/>
      <c r="J376">
        <f>IF(ISERROR(VLOOKUP($C376,Сумма!$B$3:$C$855,2,FALSE)),0,IF(VLOOKUP($C376,Сумма!$B$3:$N$855,13,FALSE)=I376,VLOOKUP($C376,Сумма!$B$3:$C$855,2,FALSE),0))</f>
        <v>0</v>
      </c>
    </row>
    <row r="377" spans="1:10" ht="28" x14ac:dyDescent="0.35">
      <c r="A377" t="str">
        <f t="shared" si="5"/>
        <v>Фамилия, имя</v>
      </c>
      <c r="B377" s="3" t="s">
        <v>20</v>
      </c>
      <c r="C377" s="4" t="s">
        <v>31</v>
      </c>
      <c r="D377" s="4" t="s">
        <v>21</v>
      </c>
      <c r="E377" s="4" t="s">
        <v>22</v>
      </c>
      <c r="F377" s="4" t="s">
        <v>23</v>
      </c>
      <c r="G377" s="4" t="s">
        <v>24</v>
      </c>
      <c r="H377" s="4" t="s">
        <v>25</v>
      </c>
      <c r="I377" s="16"/>
      <c r="J377">
        <f>IF(ISERROR(VLOOKUP($C377,Сумма!$B$3:$C$855,2,FALSE)),0,IF(VLOOKUP($C377,Сумма!$B$3:$N$855,13,FALSE)=I377,VLOOKUP($C377,Сумма!$B$3:$C$855,2,FALSE),0))</f>
        <v>0</v>
      </c>
    </row>
    <row r="378" spans="1:10" x14ac:dyDescent="0.35">
      <c r="A378" t="str">
        <f t="shared" si="5"/>
        <v>Макейчик СергейМВ</v>
      </c>
      <c r="B378" s="4">
        <v>1</v>
      </c>
      <c r="C378" s="4" t="s">
        <v>370</v>
      </c>
      <c r="D378" s="4" t="s">
        <v>37</v>
      </c>
      <c r="E378" s="4">
        <v>1967</v>
      </c>
      <c r="F378" s="5">
        <v>9.4560185185185181E-3</v>
      </c>
      <c r="G378" s="4">
        <v>1</v>
      </c>
      <c r="H378" s="4">
        <v>200</v>
      </c>
      <c r="I378" s="16" t="s">
        <v>975</v>
      </c>
      <c r="J378" t="str">
        <f>IF(ISERROR(VLOOKUP($C378,Сумма!$B$3:$C$855,2,FALSE)),0,IF(VLOOKUP($C378,Сумма!$B$3:$N$855,13,FALSE)=I378,VLOOKUP($C378,Сумма!$B$3:$C$855,2,FALSE),0))</f>
        <v>СШОР 18 Макейчик</v>
      </c>
    </row>
    <row r="379" spans="1:10" x14ac:dyDescent="0.35">
      <c r="A379" t="str">
        <f t="shared" si="5"/>
        <v>Вирютин ОлегМВ</v>
      </c>
      <c r="B379" s="4">
        <v>2</v>
      </c>
      <c r="C379" s="4" t="s">
        <v>369</v>
      </c>
      <c r="D379" s="4" t="s">
        <v>710</v>
      </c>
      <c r="E379" s="4">
        <v>1966</v>
      </c>
      <c r="F379" s="5">
        <v>9.8032407407407408E-3</v>
      </c>
      <c r="G379" s="4">
        <v>2</v>
      </c>
      <c r="H379" s="4">
        <v>196.4</v>
      </c>
      <c r="I379" s="16" t="s">
        <v>975</v>
      </c>
      <c r="J379" t="str">
        <f>IF(ISERROR(VLOOKUP($C379,Сумма!$B$3:$C$855,2,FALSE)),0,IF(VLOOKUP($C379,Сумма!$B$3:$N$855,13,FALSE)=I379,VLOOKUP($C379,Сумма!$B$3:$C$855,2,FALSE),0))</f>
        <v>Воронеж</v>
      </c>
    </row>
    <row r="380" spans="1:10" x14ac:dyDescent="0.35">
      <c r="A380" t="str">
        <f t="shared" si="5"/>
        <v>Кандауров ЕвгенийМВ</v>
      </c>
      <c r="B380" s="4">
        <v>3</v>
      </c>
      <c r="C380" s="4" t="s">
        <v>371</v>
      </c>
      <c r="D380" s="4" t="s">
        <v>27</v>
      </c>
      <c r="E380" s="4">
        <v>1984</v>
      </c>
      <c r="F380" s="5">
        <v>9.9884259259259266E-3</v>
      </c>
      <c r="G380" s="4">
        <v>3</v>
      </c>
      <c r="H380" s="4">
        <v>194.4</v>
      </c>
      <c r="I380" s="16" t="s">
        <v>975</v>
      </c>
      <c r="J380" t="str">
        <f>IF(ISERROR(VLOOKUP($C380,Сумма!$B$3:$C$855,2,FALSE)),0,IF(VLOOKUP($C380,Сумма!$B$3:$N$855,13,FALSE)=I380,VLOOKUP($C380,Сумма!$B$3:$C$855,2,FALSE),0))</f>
        <v>Воронеж</v>
      </c>
    </row>
    <row r="381" spans="1:10" x14ac:dyDescent="0.35">
      <c r="A381" t="str">
        <f t="shared" si="5"/>
        <v>Буржинский ИванМВ</v>
      </c>
      <c r="B381" s="4">
        <v>4</v>
      </c>
      <c r="C381" s="4" t="s">
        <v>373</v>
      </c>
      <c r="D381" s="4" t="s">
        <v>30</v>
      </c>
      <c r="E381" s="4">
        <v>1987</v>
      </c>
      <c r="F381" s="5">
        <v>0.01</v>
      </c>
      <c r="G381" s="4">
        <v>4</v>
      </c>
      <c r="H381" s="4">
        <v>194.3</v>
      </c>
      <c r="I381" s="16" t="s">
        <v>975</v>
      </c>
      <c r="J381" t="str">
        <f>IF(ISERROR(VLOOKUP($C381,Сумма!$B$3:$C$855,2,FALSE)),0,IF(VLOOKUP($C381,Сумма!$B$3:$N$855,13,FALSE)=I381,VLOOKUP($C381,Сумма!$B$3:$C$855,2,FALSE),0))</f>
        <v>Воронеж</v>
      </c>
    </row>
    <row r="382" spans="1:10" x14ac:dyDescent="0.35">
      <c r="A382" t="str">
        <f t="shared" si="5"/>
        <v>Харчук СергейМВ</v>
      </c>
      <c r="B382" s="4">
        <v>5</v>
      </c>
      <c r="C382" s="4" t="s">
        <v>372</v>
      </c>
      <c r="D382" s="4" t="s">
        <v>58</v>
      </c>
      <c r="E382" s="4">
        <v>1963</v>
      </c>
      <c r="F382" s="5">
        <v>1.1608796296296296E-2</v>
      </c>
      <c r="G382" s="4">
        <v>5</v>
      </c>
      <c r="H382" s="4">
        <v>177.3</v>
      </c>
      <c r="I382" s="16" t="s">
        <v>975</v>
      </c>
      <c r="J382" t="str">
        <f>IF(ISERROR(VLOOKUP($C382,Сумма!$B$3:$C$855,2,FALSE)),0,IF(VLOOKUP($C382,Сумма!$B$3:$N$855,13,FALSE)=I382,VLOOKUP($C382,Сумма!$B$3:$C$855,2,FALSE),0))</f>
        <v>СШОР 18 Дон спорт</v>
      </c>
    </row>
    <row r="383" spans="1:10" x14ac:dyDescent="0.35">
      <c r="A383" t="str">
        <f t="shared" si="5"/>
        <v>Таратута БорисМВ</v>
      </c>
      <c r="B383" s="4">
        <v>6</v>
      </c>
      <c r="C383" s="4" t="s">
        <v>618</v>
      </c>
      <c r="D383" s="4" t="s">
        <v>478</v>
      </c>
      <c r="E383" s="4">
        <v>1962</v>
      </c>
      <c r="F383" s="5">
        <v>1.3055555555555556E-2</v>
      </c>
      <c r="G383" s="4">
        <v>6</v>
      </c>
      <c r="H383" s="4">
        <v>162</v>
      </c>
      <c r="I383" s="16" t="s">
        <v>975</v>
      </c>
      <c r="J383" t="str">
        <f>IF(ISERROR(VLOOKUP($C383,Сумма!$B$3:$C$855,2,FALSE)),0,IF(VLOOKUP($C383,Сумма!$B$3:$N$855,13,FALSE)=I383,VLOOKUP($C383,Сумма!$B$3:$C$855,2,FALSE),0))</f>
        <v>СИНТЕЗ</v>
      </c>
    </row>
    <row r="384" spans="1:10" x14ac:dyDescent="0.35">
      <c r="A384" t="str">
        <f t="shared" si="5"/>
        <v>Крестьянов РоманМВ</v>
      </c>
      <c r="B384" s="4">
        <v>7</v>
      </c>
      <c r="C384" s="4" t="s">
        <v>617</v>
      </c>
      <c r="D384" s="4" t="s">
        <v>377</v>
      </c>
      <c r="E384" s="4">
        <v>1978</v>
      </c>
      <c r="F384" s="5">
        <v>1.3472222222222221E-2</v>
      </c>
      <c r="G384" s="4">
        <v>7</v>
      </c>
      <c r="H384" s="4">
        <v>157.6</v>
      </c>
      <c r="I384" s="16" t="s">
        <v>975</v>
      </c>
      <c r="J384" t="str">
        <f>IF(ISERROR(VLOOKUP($C384,Сумма!$B$3:$C$855,2,FALSE)),0,IF(VLOOKUP($C384,Сумма!$B$3:$N$855,13,FALSE)=I384,VLOOKUP($C384,Сумма!$B$3:$C$855,2,FALSE),0))</f>
        <v>ВУНЦ ВВС ВВА</v>
      </c>
    </row>
    <row r="385" spans="1:10" x14ac:dyDescent="0.35">
      <c r="A385" t="str">
        <f t="shared" si="5"/>
        <v>Большунов ГеннадийМВ</v>
      </c>
      <c r="B385" s="4">
        <v>8</v>
      </c>
      <c r="C385" s="4" t="s">
        <v>374</v>
      </c>
      <c r="D385" s="4" t="s">
        <v>37</v>
      </c>
      <c r="E385" s="4">
        <v>1962</v>
      </c>
      <c r="F385" s="5">
        <v>1.3541666666666667E-2</v>
      </c>
      <c r="G385" s="4">
        <v>8</v>
      </c>
      <c r="H385" s="4">
        <v>156.80000000000001</v>
      </c>
      <c r="I385" s="16" t="s">
        <v>975</v>
      </c>
      <c r="J385" t="str">
        <f>IF(ISERROR(VLOOKUP($C385,Сумма!$B$3:$C$855,2,FALSE)),0,IF(VLOOKUP($C385,Сумма!$B$3:$N$855,13,FALSE)=I385,VLOOKUP($C385,Сумма!$B$3:$C$855,2,FALSE),0))</f>
        <v>СШОР 18 Макейчик</v>
      </c>
    </row>
    <row r="386" spans="1:10" x14ac:dyDescent="0.35">
      <c r="A386" t="str">
        <f t="shared" si="5"/>
        <v>Грибанов АлександрМВ</v>
      </c>
      <c r="B386" s="4">
        <v>9</v>
      </c>
      <c r="C386" s="4" t="s">
        <v>711</v>
      </c>
      <c r="D386" s="4" t="s">
        <v>478</v>
      </c>
      <c r="E386" s="4">
        <v>1959</v>
      </c>
      <c r="F386" s="5">
        <v>1.5590277777777778E-2</v>
      </c>
      <c r="G386" s="4">
        <v>9</v>
      </c>
      <c r="H386" s="4">
        <v>135.19999999999999</v>
      </c>
      <c r="I386" s="16" t="s">
        <v>975</v>
      </c>
      <c r="J386" t="str">
        <f>IF(ISERROR(VLOOKUP($C386,Сумма!$B$3:$C$855,2,FALSE)),0,IF(VLOOKUP($C386,Сумма!$B$3:$N$855,13,FALSE)=I386,VLOOKUP($C386,Сумма!$B$3:$C$855,2,FALSE),0))</f>
        <v>СИНТЕЗ</v>
      </c>
    </row>
    <row r="387" spans="1:10" x14ac:dyDescent="0.35">
      <c r="A387" t="str">
        <f t="shared" si="5"/>
        <v>Авдеев ИгорьМВ</v>
      </c>
      <c r="B387" s="4">
        <v>10</v>
      </c>
      <c r="C387" s="4" t="s">
        <v>712</v>
      </c>
      <c r="D387" s="4" t="s">
        <v>27</v>
      </c>
      <c r="E387" s="4">
        <v>1984</v>
      </c>
      <c r="F387" s="5">
        <v>1.5706018518518518E-2</v>
      </c>
      <c r="G387" s="4">
        <v>10</v>
      </c>
      <c r="H387" s="4">
        <v>134</v>
      </c>
      <c r="I387" s="16" t="s">
        <v>975</v>
      </c>
      <c r="J387" t="str">
        <f>IF(ISERROR(VLOOKUP($C387,Сумма!$B$3:$C$855,2,FALSE)),0,IF(VLOOKUP($C387,Сумма!$B$3:$N$855,13,FALSE)=I387,VLOOKUP($C387,Сумма!$B$3:$C$855,2,FALSE),0))</f>
        <v>Воронеж</v>
      </c>
    </row>
    <row r="388" spans="1:10" x14ac:dyDescent="0.35">
      <c r="A388" t="str">
        <f t="shared" si="5"/>
        <v>Аминев ФагимМВ</v>
      </c>
      <c r="B388" s="4">
        <v>11</v>
      </c>
      <c r="C388" s="4" t="s">
        <v>375</v>
      </c>
      <c r="D388" s="4" t="s">
        <v>98</v>
      </c>
      <c r="E388" s="4">
        <v>1955</v>
      </c>
      <c r="F388" s="5">
        <v>1.7141203703703704E-2</v>
      </c>
      <c r="G388" s="4">
        <v>11</v>
      </c>
      <c r="H388" s="4">
        <v>118.8</v>
      </c>
      <c r="I388" s="16" t="s">
        <v>975</v>
      </c>
      <c r="J388" t="str">
        <f>IF(ISERROR(VLOOKUP($C388,Сумма!$B$3:$C$855,2,FALSE)),0,IF(VLOOKUP($C388,Сумма!$B$3:$N$855,13,FALSE)=I388,VLOOKUP($C388,Сумма!$B$3:$C$855,2,FALSE),0))</f>
        <v>СШОР 18 Торнадо</v>
      </c>
    </row>
    <row r="389" spans="1:10" x14ac:dyDescent="0.35">
      <c r="A389" t="str">
        <f t="shared" si="5"/>
        <v>Корнев АлександрМВ</v>
      </c>
      <c r="B389" s="4">
        <v>12</v>
      </c>
      <c r="C389" s="4" t="s">
        <v>713</v>
      </c>
      <c r="D389" s="4" t="s">
        <v>33</v>
      </c>
      <c r="E389" s="4">
        <v>1956</v>
      </c>
      <c r="F389" s="5">
        <v>2.4039351851851853E-2</v>
      </c>
      <c r="G389" s="4">
        <v>12</v>
      </c>
      <c r="H389" s="4">
        <v>45.8</v>
      </c>
      <c r="I389" s="16" t="s">
        <v>975</v>
      </c>
      <c r="J389" t="str">
        <f>IF(ISERROR(VLOOKUP($C389,Сумма!$B$3:$C$855,2,FALSE)),0,IF(VLOOKUP($C389,Сумма!$B$3:$N$855,13,FALSE)=I389,VLOOKUP($C389,Сумма!$B$3:$C$855,2,FALSE),0))</f>
        <v>СШОР 18 ОРИОН</v>
      </c>
    </row>
    <row r="390" spans="1:10" ht="15.5" x14ac:dyDescent="0.35">
      <c r="A390" t="str">
        <f t="shared" si="5"/>
        <v/>
      </c>
      <c r="B390" s="40" t="s">
        <v>714</v>
      </c>
      <c r="C390" s="40"/>
      <c r="D390" s="40"/>
      <c r="E390" s="40"/>
      <c r="F390" s="40"/>
      <c r="G390" s="40"/>
      <c r="H390" s="40"/>
      <c r="I390" s="17"/>
      <c r="J390">
        <f>IF(ISERROR(VLOOKUP($C390,Сумма!$B$3:$C$855,2,FALSE)),0,IF(VLOOKUP($C390,Сумма!$B$3:$N$855,13,FALSE)=I390,VLOOKUP($C390,Сумма!$B$3:$C$855,2,FALSE),0))</f>
        <v>0</v>
      </c>
    </row>
    <row r="391" spans="1:10" ht="15.5" x14ac:dyDescent="0.35">
      <c r="A391" t="str">
        <f t="shared" si="5"/>
        <v/>
      </c>
      <c r="B391" s="40"/>
      <c r="C391" s="40"/>
      <c r="D391" s="40"/>
      <c r="E391" s="40"/>
      <c r="F391" s="40"/>
      <c r="G391" s="40"/>
      <c r="H391" s="40"/>
      <c r="I391" s="17"/>
      <c r="J391">
        <f>IF(ISERROR(VLOOKUP($C391,Сумма!$B$3:$C$855,2,FALSE)),0,IF(VLOOKUP($C391,Сумма!$B$3:$N$855,13,FALSE)=I391,VLOOKUP($C391,Сумма!$B$3:$C$855,2,FALSE),0))</f>
        <v>0</v>
      </c>
    </row>
    <row r="392" spans="1:10" ht="28" x14ac:dyDescent="0.35">
      <c r="A392" t="str">
        <f t="shared" si="5"/>
        <v>Фамилия, имя</v>
      </c>
      <c r="B392" s="3" t="s">
        <v>20</v>
      </c>
      <c r="C392" s="4" t="s">
        <v>31</v>
      </c>
      <c r="D392" s="4" t="s">
        <v>21</v>
      </c>
      <c r="E392" s="4" t="s">
        <v>22</v>
      </c>
      <c r="F392" s="4" t="s">
        <v>23</v>
      </c>
      <c r="G392" s="4" t="s">
        <v>24</v>
      </c>
      <c r="H392" s="4" t="s">
        <v>25</v>
      </c>
      <c r="I392" s="16"/>
      <c r="J392">
        <f>IF(ISERROR(VLOOKUP($C392,Сумма!$B$3:$C$855,2,FALSE)),0,IF(VLOOKUP($C392,Сумма!$B$3:$N$855,13,FALSE)=I392,VLOOKUP($C392,Сумма!$B$3:$C$855,2,FALSE),0))</f>
        <v>0</v>
      </c>
    </row>
    <row r="393" spans="1:10" x14ac:dyDescent="0.35">
      <c r="A393" t="str">
        <f t="shared" si="5"/>
        <v>Кулешов МихаилМЭ</v>
      </c>
      <c r="B393" s="4">
        <v>1</v>
      </c>
      <c r="C393" s="4" t="s">
        <v>715</v>
      </c>
      <c r="D393" s="4" t="s">
        <v>37</v>
      </c>
      <c r="E393" s="4">
        <v>1997</v>
      </c>
      <c r="F393" s="5">
        <v>9.9652777777777778E-3</v>
      </c>
      <c r="G393" s="4">
        <v>1</v>
      </c>
      <c r="H393" s="4">
        <v>200</v>
      </c>
      <c r="I393" s="16" t="s">
        <v>976</v>
      </c>
      <c r="J393" t="str">
        <f>IF(ISERROR(VLOOKUP($C393,Сумма!$B$3:$C$855,2,FALSE)),0,IF(VLOOKUP($C393,Сумма!$B$3:$N$855,13,FALSE)=I393,VLOOKUP($C393,Сумма!$B$3:$C$855,2,FALSE),0))</f>
        <v>СШОР 18 Макейчик</v>
      </c>
    </row>
    <row r="394" spans="1:10" x14ac:dyDescent="0.35">
      <c r="A394" t="str">
        <f t="shared" si="5"/>
        <v>Фомичев ПавелМЭ</v>
      </c>
      <c r="B394" s="4">
        <v>2</v>
      </c>
      <c r="C394" s="4" t="s">
        <v>376</v>
      </c>
      <c r="D394" s="4" t="s">
        <v>377</v>
      </c>
      <c r="E394" s="4">
        <v>2000</v>
      </c>
      <c r="F394" s="5">
        <v>1.0277777777777778E-2</v>
      </c>
      <c r="G394" s="4">
        <v>2</v>
      </c>
      <c r="H394" s="4">
        <v>196.9</v>
      </c>
      <c r="I394" s="16" t="s">
        <v>976</v>
      </c>
      <c r="J394" t="str">
        <f>IF(ISERROR(VLOOKUP($C394,Сумма!$B$3:$C$855,2,FALSE)),0,IF(VLOOKUP($C394,Сумма!$B$3:$N$855,13,FALSE)=I394,VLOOKUP($C394,Сумма!$B$3:$C$855,2,FALSE),0))</f>
        <v>ВУНЦ ВВС ВВА</v>
      </c>
    </row>
    <row r="395" spans="1:10" x14ac:dyDescent="0.35">
      <c r="A395" t="str">
        <f t="shared" si="5"/>
        <v>Безводинских ЗахарМЭ</v>
      </c>
      <c r="B395" s="4">
        <v>3</v>
      </c>
      <c r="C395" s="4" t="s">
        <v>388</v>
      </c>
      <c r="D395" s="4" t="s">
        <v>377</v>
      </c>
      <c r="E395" s="4">
        <v>2003</v>
      </c>
      <c r="F395" s="5">
        <v>1.0358796296296295E-2</v>
      </c>
      <c r="G395" s="4">
        <v>3</v>
      </c>
      <c r="H395" s="4">
        <v>196.1</v>
      </c>
      <c r="I395" s="16" t="s">
        <v>976</v>
      </c>
      <c r="J395" t="str">
        <f>IF(ISERROR(VLOOKUP($C395,Сумма!$B$3:$C$855,2,FALSE)),0,IF(VLOOKUP($C395,Сумма!$B$3:$N$855,13,FALSE)=I395,VLOOKUP($C395,Сумма!$B$3:$C$855,2,FALSE),0))</f>
        <v>ВУНЦ ВВС ВВА</v>
      </c>
    </row>
    <row r="396" spans="1:10" x14ac:dyDescent="0.35">
      <c r="A396" t="str">
        <f t="shared" si="5"/>
        <v>Кралинов КонстантинМЭ</v>
      </c>
      <c r="B396" s="4">
        <v>4</v>
      </c>
      <c r="C396" s="4" t="s">
        <v>379</v>
      </c>
      <c r="D396" s="4" t="s">
        <v>27</v>
      </c>
      <c r="E396" s="4">
        <v>1998</v>
      </c>
      <c r="F396" s="5">
        <v>1.037037037037037E-2</v>
      </c>
      <c r="G396" s="4">
        <v>4</v>
      </c>
      <c r="H396" s="4">
        <v>196</v>
      </c>
      <c r="I396" s="16" t="s">
        <v>976</v>
      </c>
      <c r="J396" t="str">
        <f>IF(ISERROR(VLOOKUP($C396,Сумма!$B$3:$C$855,2,FALSE)),0,IF(VLOOKUP($C396,Сумма!$B$3:$N$855,13,FALSE)=I396,VLOOKUP($C396,Сумма!$B$3:$C$855,2,FALSE),0))</f>
        <v>Воронеж</v>
      </c>
    </row>
    <row r="397" spans="1:10" x14ac:dyDescent="0.35">
      <c r="A397" t="str">
        <f t="shared" si="5"/>
        <v>Яньшин ВладиславМЭ</v>
      </c>
      <c r="B397" s="4">
        <v>5</v>
      </c>
      <c r="C397" s="4" t="s">
        <v>384</v>
      </c>
      <c r="D397" s="4" t="s">
        <v>377</v>
      </c>
      <c r="E397" s="4">
        <v>2002</v>
      </c>
      <c r="F397" s="5">
        <v>1.0497685185185186E-2</v>
      </c>
      <c r="G397" s="4">
        <v>5</v>
      </c>
      <c r="H397" s="4">
        <v>194.7</v>
      </c>
      <c r="I397" s="16" t="s">
        <v>976</v>
      </c>
      <c r="J397" t="str">
        <f>IF(ISERROR(VLOOKUP($C397,Сумма!$B$3:$C$855,2,FALSE)),0,IF(VLOOKUP($C397,Сумма!$B$3:$N$855,13,FALSE)=I397,VLOOKUP($C397,Сумма!$B$3:$C$855,2,FALSE),0))</f>
        <v>ВУНЦ ВВС ВВА</v>
      </c>
    </row>
    <row r="398" spans="1:10" x14ac:dyDescent="0.35">
      <c r="A398" t="str">
        <f t="shared" ref="A398:A428" si="6">C398&amp;I398</f>
        <v>Пигорев ДмитрийМЭ</v>
      </c>
      <c r="B398" s="4">
        <v>6</v>
      </c>
      <c r="C398" s="4" t="s">
        <v>386</v>
      </c>
      <c r="D398" s="4" t="s">
        <v>377</v>
      </c>
      <c r="E398" s="4">
        <v>1999</v>
      </c>
      <c r="F398" s="5">
        <v>1.0729166666666666E-2</v>
      </c>
      <c r="G398" s="4">
        <v>6</v>
      </c>
      <c r="H398" s="4">
        <v>192.4</v>
      </c>
      <c r="I398" s="16" t="s">
        <v>976</v>
      </c>
      <c r="J398" t="str">
        <f>IF(ISERROR(VLOOKUP($C398,Сумма!$B$3:$C$855,2,FALSE)),0,IF(VLOOKUP($C398,Сумма!$B$3:$N$855,13,FALSE)=I398,VLOOKUP($C398,Сумма!$B$3:$C$855,2,FALSE),0))</f>
        <v>ВУНЦ ВВС ВВА</v>
      </c>
    </row>
    <row r="399" spans="1:10" x14ac:dyDescent="0.35">
      <c r="A399" t="str">
        <f t="shared" si="6"/>
        <v>Попов СергейМЭ</v>
      </c>
      <c r="B399" s="4">
        <v>7</v>
      </c>
      <c r="C399" s="4" t="s">
        <v>385</v>
      </c>
      <c r="D399" s="4" t="s">
        <v>44</v>
      </c>
      <c r="E399" s="4">
        <v>1995</v>
      </c>
      <c r="F399" s="5">
        <v>1.0925925925925924E-2</v>
      </c>
      <c r="G399" s="4">
        <v>7</v>
      </c>
      <c r="H399" s="4">
        <v>190.4</v>
      </c>
      <c r="I399" s="16" t="s">
        <v>976</v>
      </c>
      <c r="J399">
        <f>IF(ISERROR(VLOOKUP($C399,Сумма!$B$3:$C$855,2,FALSE)),0,IF(VLOOKUP($C399,Сумма!$B$3:$N$855,13,FALSE)=I399,VLOOKUP($C399,Сумма!$B$3:$C$855,2,FALSE),0))</f>
        <v>0</v>
      </c>
    </row>
    <row r="400" spans="1:10" x14ac:dyDescent="0.35">
      <c r="A400" t="str">
        <f t="shared" si="6"/>
        <v>Прозоровский ВладиславМЭ</v>
      </c>
      <c r="B400" s="4">
        <v>8</v>
      </c>
      <c r="C400" s="4" t="s">
        <v>387</v>
      </c>
      <c r="D400" s="4" t="s">
        <v>35</v>
      </c>
      <c r="E400" s="4">
        <v>1990</v>
      </c>
      <c r="F400" s="5">
        <v>1.1076388888888887E-2</v>
      </c>
      <c r="G400" s="4">
        <v>8</v>
      </c>
      <c r="H400" s="4">
        <v>188.9</v>
      </c>
      <c r="I400" s="16" t="s">
        <v>976</v>
      </c>
      <c r="J400" t="str">
        <f>IF(ISERROR(VLOOKUP($C400,Сумма!$B$3:$C$855,2,FALSE)),0,IF(VLOOKUP($C400,Сумма!$B$3:$N$855,13,FALSE)=I400,VLOOKUP($C400,Сумма!$B$3:$C$855,2,FALSE),0))</f>
        <v>СШОР 18 АТЛЕТ</v>
      </c>
    </row>
    <row r="401" spans="1:10" x14ac:dyDescent="0.35">
      <c r="A401" t="str">
        <f t="shared" si="6"/>
        <v>Чесников ЛеонидМЭ</v>
      </c>
      <c r="B401" s="4">
        <v>9</v>
      </c>
      <c r="C401" s="4" t="s">
        <v>381</v>
      </c>
      <c r="D401" s="4" t="s">
        <v>377</v>
      </c>
      <c r="E401" s="4">
        <v>2000</v>
      </c>
      <c r="F401" s="5">
        <v>1.1111111111111112E-2</v>
      </c>
      <c r="G401" s="4">
        <v>9</v>
      </c>
      <c r="H401" s="4">
        <v>188.6</v>
      </c>
      <c r="I401" s="16" t="s">
        <v>976</v>
      </c>
      <c r="J401" t="str">
        <f>IF(ISERROR(VLOOKUP($C401,Сумма!$B$3:$C$855,2,FALSE)),0,IF(VLOOKUP($C401,Сумма!$B$3:$N$855,13,FALSE)=I401,VLOOKUP($C401,Сумма!$B$3:$C$855,2,FALSE),0))</f>
        <v>ВУНЦ ВВС ВВА</v>
      </c>
    </row>
    <row r="402" spans="1:10" x14ac:dyDescent="0.35">
      <c r="A402" t="str">
        <f t="shared" si="6"/>
        <v>Фролов ВячеславМЭ</v>
      </c>
      <c r="B402" s="4">
        <v>10</v>
      </c>
      <c r="C402" s="4" t="s">
        <v>716</v>
      </c>
      <c r="D402" s="4" t="s">
        <v>35</v>
      </c>
      <c r="E402" s="4">
        <v>1997</v>
      </c>
      <c r="F402" s="5">
        <v>1.1122685185185185E-2</v>
      </c>
      <c r="G402" s="4">
        <v>10</v>
      </c>
      <c r="H402" s="4">
        <v>188.4</v>
      </c>
      <c r="I402" s="16" t="s">
        <v>976</v>
      </c>
      <c r="J402" t="str">
        <f>IF(ISERROR(VLOOKUP($C402,Сумма!$B$3:$C$855,2,FALSE)),0,IF(VLOOKUP($C402,Сумма!$B$3:$N$855,13,FALSE)=I402,VLOOKUP($C402,Сумма!$B$3:$C$855,2,FALSE),0))</f>
        <v>СШОР 18 АТЛЕТ</v>
      </c>
    </row>
    <row r="403" spans="1:10" x14ac:dyDescent="0.35">
      <c r="A403" t="str">
        <f t="shared" si="6"/>
        <v>Своеволин АлександрМЭ</v>
      </c>
      <c r="B403" s="4">
        <v>11</v>
      </c>
      <c r="C403" s="4" t="s">
        <v>382</v>
      </c>
      <c r="D403" s="4" t="s">
        <v>61</v>
      </c>
      <c r="E403" s="4">
        <v>1996</v>
      </c>
      <c r="F403" s="5">
        <v>1.1215277777777777E-2</v>
      </c>
      <c r="G403" s="4">
        <v>11</v>
      </c>
      <c r="H403" s="4">
        <v>187.5</v>
      </c>
      <c r="I403" s="16" t="s">
        <v>976</v>
      </c>
      <c r="J403" t="str">
        <f>IF(ISERROR(VLOOKUP($C403,Сумма!$B$3:$C$855,2,FALSE)),0,IF(VLOOKUP($C403,Сумма!$B$3:$N$855,13,FALSE)=I403,VLOOKUP($C403,Сумма!$B$3:$C$855,2,FALSE),0))</f>
        <v>СШОР 18 Азимут</v>
      </c>
    </row>
    <row r="404" spans="1:10" x14ac:dyDescent="0.35">
      <c r="A404" t="str">
        <f t="shared" si="6"/>
        <v>Колодяжный АнтонМЭ</v>
      </c>
      <c r="B404" s="4">
        <v>12</v>
      </c>
      <c r="C404" s="4" t="s">
        <v>390</v>
      </c>
      <c r="D404" s="4" t="s">
        <v>37</v>
      </c>
      <c r="E404" s="4">
        <v>1999</v>
      </c>
      <c r="F404" s="5">
        <v>1.1689814814814814E-2</v>
      </c>
      <c r="G404" s="4">
        <v>12</v>
      </c>
      <c r="H404" s="4">
        <v>182.7</v>
      </c>
      <c r="I404" s="16" t="s">
        <v>976</v>
      </c>
      <c r="J404" t="str">
        <f>IF(ISERROR(VLOOKUP($C404,Сумма!$B$3:$C$855,2,FALSE)),0,IF(VLOOKUP($C404,Сумма!$B$3:$N$855,13,FALSE)=I404,VLOOKUP($C404,Сумма!$B$3:$C$855,2,FALSE),0))</f>
        <v>Паровоз</v>
      </c>
    </row>
    <row r="405" spans="1:10" x14ac:dyDescent="0.35">
      <c r="A405" t="str">
        <f t="shared" si="6"/>
        <v>Иконников ВладиславМЭ</v>
      </c>
      <c r="B405" s="4">
        <v>13</v>
      </c>
      <c r="C405" s="4" t="s">
        <v>393</v>
      </c>
      <c r="D405" s="4" t="s">
        <v>377</v>
      </c>
      <c r="E405" s="4">
        <v>2001</v>
      </c>
      <c r="F405" s="5">
        <v>1.1932870370370371E-2</v>
      </c>
      <c r="G405" s="4">
        <v>13</v>
      </c>
      <c r="H405" s="4">
        <v>180.3</v>
      </c>
      <c r="I405" s="16" t="s">
        <v>976</v>
      </c>
      <c r="J405" t="str">
        <f>IF(ISERROR(VLOOKUP($C405,Сумма!$B$3:$C$855,2,FALSE)),0,IF(VLOOKUP($C405,Сумма!$B$3:$N$855,13,FALSE)=I405,VLOOKUP($C405,Сумма!$B$3:$C$855,2,FALSE),0))</f>
        <v>ВУНЦ ВВС ВВА</v>
      </c>
    </row>
    <row r="406" spans="1:10" x14ac:dyDescent="0.35">
      <c r="A406" t="str">
        <f t="shared" si="6"/>
        <v>Дегтярёв ДмитрийМЭ</v>
      </c>
      <c r="B406" s="4">
        <v>14</v>
      </c>
      <c r="C406" s="4" t="s">
        <v>395</v>
      </c>
      <c r="D406" s="4" t="s">
        <v>29</v>
      </c>
      <c r="E406" s="4">
        <v>1993</v>
      </c>
      <c r="F406" s="5">
        <v>1.1944444444444445E-2</v>
      </c>
      <c r="G406" s="4">
        <v>14</v>
      </c>
      <c r="H406" s="4">
        <v>180.2</v>
      </c>
      <c r="I406" s="16" t="s">
        <v>976</v>
      </c>
      <c r="J406" t="str">
        <f>IF(ISERROR(VLOOKUP($C406,Сумма!$B$3:$C$855,2,FALSE)),0,IF(VLOOKUP($C406,Сумма!$B$3:$N$855,13,FALSE)=I406,VLOOKUP($C406,Сумма!$B$3:$C$855,2,FALSE),0))</f>
        <v>Паровоз</v>
      </c>
    </row>
    <row r="407" spans="1:10" x14ac:dyDescent="0.35">
      <c r="A407" t="str">
        <f t="shared" si="6"/>
        <v>Беляев СемёнМЭ</v>
      </c>
      <c r="B407" s="4">
        <v>15</v>
      </c>
      <c r="C407" s="4" t="s">
        <v>408</v>
      </c>
      <c r="D407" s="4" t="s">
        <v>377</v>
      </c>
      <c r="E407" s="4">
        <v>1998</v>
      </c>
      <c r="F407" s="5">
        <v>1.2025462962962962E-2</v>
      </c>
      <c r="G407" s="4">
        <v>15</v>
      </c>
      <c r="H407" s="4">
        <v>179.4</v>
      </c>
      <c r="I407" s="16" t="s">
        <v>976</v>
      </c>
      <c r="J407" t="str">
        <f>IF(ISERROR(VLOOKUP($C407,Сумма!$B$3:$C$855,2,FALSE)),0,IF(VLOOKUP($C407,Сумма!$B$3:$N$855,13,FALSE)=I407,VLOOKUP($C407,Сумма!$B$3:$C$855,2,FALSE),0))</f>
        <v>ВУНЦ ВВС ВВА</v>
      </c>
    </row>
    <row r="408" spans="1:10" x14ac:dyDescent="0.35">
      <c r="A408" t="str">
        <f t="shared" si="6"/>
        <v>Сафонов ДмитрийМЭ</v>
      </c>
      <c r="B408" s="4">
        <v>16</v>
      </c>
      <c r="C408" s="4" t="s">
        <v>627</v>
      </c>
      <c r="D408" s="4" t="s">
        <v>98</v>
      </c>
      <c r="E408" s="4">
        <v>1987</v>
      </c>
      <c r="F408" s="5">
        <v>1.2118055555555556E-2</v>
      </c>
      <c r="G408" s="4">
        <v>16</v>
      </c>
      <c r="H408" s="4">
        <v>178.4</v>
      </c>
      <c r="I408" s="16" t="s">
        <v>976</v>
      </c>
      <c r="J408" t="str">
        <f>IF(ISERROR(VLOOKUP($C408,Сумма!$B$3:$C$855,2,FALSE)),0,IF(VLOOKUP($C408,Сумма!$B$3:$N$855,13,FALSE)=I408,VLOOKUP($C408,Сумма!$B$3:$C$855,2,FALSE),0))</f>
        <v>СШОР 18 Торнадо</v>
      </c>
    </row>
    <row r="409" spans="1:10" x14ac:dyDescent="0.35">
      <c r="A409" t="str">
        <f t="shared" si="6"/>
        <v>Маляренко АлександрМЭ</v>
      </c>
      <c r="B409" s="4">
        <v>17</v>
      </c>
      <c r="C409" s="4" t="s">
        <v>717</v>
      </c>
      <c r="D409" s="4" t="s">
        <v>676</v>
      </c>
      <c r="E409" s="4">
        <v>1988</v>
      </c>
      <c r="F409" s="5">
        <v>1.2164351851851852E-2</v>
      </c>
      <c r="G409" s="4">
        <v>17</v>
      </c>
      <c r="H409" s="4">
        <v>178</v>
      </c>
      <c r="I409" s="16" t="s">
        <v>976</v>
      </c>
      <c r="J409" t="str">
        <f>IF(ISERROR(VLOOKUP($C409,Сумма!$B$3:$C$855,2,FALSE)),0,IF(VLOOKUP($C409,Сумма!$B$3:$N$855,13,FALSE)=I409,VLOOKUP($C409,Сумма!$B$3:$C$855,2,FALSE),0))</f>
        <v>Тула</v>
      </c>
    </row>
    <row r="410" spans="1:10" x14ac:dyDescent="0.35">
      <c r="A410" t="str">
        <f t="shared" si="6"/>
        <v>Останков ДмитрийМЭ</v>
      </c>
      <c r="B410" s="4">
        <v>18</v>
      </c>
      <c r="C410" s="4" t="s">
        <v>380</v>
      </c>
      <c r="D410" s="4" t="s">
        <v>98</v>
      </c>
      <c r="E410" s="4">
        <v>1988</v>
      </c>
      <c r="F410" s="5">
        <v>1.2210648148148146E-2</v>
      </c>
      <c r="G410" s="4">
        <v>18</v>
      </c>
      <c r="H410" s="4">
        <v>177.5</v>
      </c>
      <c r="I410" s="16" t="s">
        <v>976</v>
      </c>
      <c r="J410" t="str">
        <f>IF(ISERROR(VLOOKUP($C410,Сумма!$B$3:$C$855,2,FALSE)),0,IF(VLOOKUP($C410,Сумма!$B$3:$N$855,13,FALSE)=I410,VLOOKUP($C410,Сумма!$B$3:$C$855,2,FALSE),0))</f>
        <v>СШОР 18 Торнадо</v>
      </c>
    </row>
    <row r="411" spans="1:10" x14ac:dyDescent="0.35">
      <c r="A411" t="str">
        <f t="shared" si="6"/>
        <v>Бурдейный ИльяМЭ</v>
      </c>
      <c r="B411" s="4">
        <v>19</v>
      </c>
      <c r="C411" s="4" t="s">
        <v>389</v>
      </c>
      <c r="D411" s="4" t="s">
        <v>377</v>
      </c>
      <c r="E411" s="4">
        <v>2000</v>
      </c>
      <c r="F411" s="5">
        <v>1.2314814814814815E-2</v>
      </c>
      <c r="G411" s="4">
        <v>19</v>
      </c>
      <c r="H411" s="4">
        <v>176.5</v>
      </c>
      <c r="I411" s="16" t="s">
        <v>976</v>
      </c>
      <c r="J411" t="str">
        <f>IF(ISERROR(VLOOKUP($C411,Сумма!$B$3:$C$855,2,FALSE)),0,IF(VLOOKUP($C411,Сумма!$B$3:$N$855,13,FALSE)=I411,VLOOKUP($C411,Сумма!$B$3:$C$855,2,FALSE),0))</f>
        <v>ВУНЦ ВВС ВВА</v>
      </c>
    </row>
    <row r="412" spans="1:10" x14ac:dyDescent="0.35">
      <c r="A412" t="str">
        <f t="shared" si="6"/>
        <v>Пасморнов МаксимМЭ</v>
      </c>
      <c r="B412" s="4">
        <v>20</v>
      </c>
      <c r="C412" s="4" t="s">
        <v>631</v>
      </c>
      <c r="D412" s="4" t="s">
        <v>44</v>
      </c>
      <c r="E412" s="4">
        <v>2002</v>
      </c>
      <c r="F412" s="5">
        <v>1.2395833333333335E-2</v>
      </c>
      <c r="G412" s="4">
        <v>20</v>
      </c>
      <c r="H412" s="4">
        <v>175.7</v>
      </c>
      <c r="I412" s="16" t="s">
        <v>976</v>
      </c>
      <c r="J412" t="str">
        <f>IF(ISERROR(VLOOKUP($C412,Сумма!$B$3:$C$855,2,FALSE)),0,IF(VLOOKUP($C412,Сумма!$B$3:$N$855,13,FALSE)=I412,VLOOKUP($C412,Сумма!$B$3:$C$855,2,FALSE),0))</f>
        <v>СШОР 18 Берёзовая р</v>
      </c>
    </row>
    <row r="413" spans="1:10" x14ac:dyDescent="0.35">
      <c r="A413" t="str">
        <f t="shared" si="6"/>
        <v>Аминев ЕфимМЭ</v>
      </c>
      <c r="B413" s="4">
        <v>21</v>
      </c>
      <c r="C413" s="4" t="s">
        <v>397</v>
      </c>
      <c r="D413" s="4" t="s">
        <v>98</v>
      </c>
      <c r="E413" s="4">
        <v>1988</v>
      </c>
      <c r="F413" s="5">
        <v>1.2569444444444446E-2</v>
      </c>
      <c r="G413" s="4">
        <v>21</v>
      </c>
      <c r="H413" s="4">
        <v>173.9</v>
      </c>
      <c r="I413" s="16" t="s">
        <v>976</v>
      </c>
      <c r="J413" t="str">
        <f>IF(ISERROR(VLOOKUP($C413,Сумма!$B$3:$C$855,2,FALSE)),0,IF(VLOOKUP($C413,Сумма!$B$3:$N$855,13,FALSE)=I413,VLOOKUP($C413,Сумма!$B$3:$C$855,2,FALSE),0))</f>
        <v>СШОР 18 Торнадо</v>
      </c>
    </row>
    <row r="414" spans="1:10" x14ac:dyDescent="0.35">
      <c r="A414" t="str">
        <f t="shared" si="6"/>
        <v>Аксянов ДаниилМЭ</v>
      </c>
      <c r="B414" s="4">
        <v>22</v>
      </c>
      <c r="C414" s="4" t="s">
        <v>400</v>
      </c>
      <c r="D414" s="4" t="s">
        <v>27</v>
      </c>
      <c r="E414" s="4">
        <v>2001</v>
      </c>
      <c r="F414" s="5">
        <v>1.3321759259259261E-2</v>
      </c>
      <c r="G414" s="4">
        <v>22</v>
      </c>
      <c r="H414" s="4">
        <v>166.4</v>
      </c>
      <c r="I414" s="16" t="s">
        <v>976</v>
      </c>
      <c r="J414" t="str">
        <f>IF(ISERROR(VLOOKUP($C414,Сумма!$B$3:$C$855,2,FALSE)),0,IF(VLOOKUP($C414,Сумма!$B$3:$N$855,13,FALSE)=I414,VLOOKUP($C414,Сумма!$B$3:$C$855,2,FALSE),0))</f>
        <v>Воронеж</v>
      </c>
    </row>
    <row r="415" spans="1:10" x14ac:dyDescent="0.35">
      <c r="A415" t="str">
        <f t="shared" si="6"/>
        <v>Чужиков ЕвгенийМЭ</v>
      </c>
      <c r="B415" s="4">
        <v>23</v>
      </c>
      <c r="C415" s="4" t="s">
        <v>407</v>
      </c>
      <c r="D415" s="4" t="s">
        <v>149</v>
      </c>
      <c r="E415" s="4">
        <v>1995</v>
      </c>
      <c r="F415" s="5">
        <v>1.3425925925925924E-2</v>
      </c>
      <c r="G415" s="4">
        <v>23</v>
      </c>
      <c r="H415" s="4">
        <v>165.3</v>
      </c>
      <c r="I415" s="16" t="s">
        <v>976</v>
      </c>
      <c r="J415" t="str">
        <f>IF(ISERROR(VLOOKUP($C415,Сумма!$B$3:$C$855,2,FALSE)),0,IF(VLOOKUP($C415,Сумма!$B$3:$N$855,13,FALSE)=I415,VLOOKUP($C415,Сумма!$B$3:$C$855,2,FALSE),0))</f>
        <v>СШОР 18 Олимп</v>
      </c>
    </row>
    <row r="416" spans="1:10" x14ac:dyDescent="0.35">
      <c r="A416" t="str">
        <f t="shared" si="6"/>
        <v>Атерлей СергейМЭ</v>
      </c>
      <c r="B416" s="4">
        <v>24</v>
      </c>
      <c r="C416" s="4" t="s">
        <v>401</v>
      </c>
      <c r="D416" s="4" t="s">
        <v>149</v>
      </c>
      <c r="E416" s="4">
        <v>1994</v>
      </c>
      <c r="F416" s="5">
        <v>1.3668981481481482E-2</v>
      </c>
      <c r="G416" s="4">
        <v>24</v>
      </c>
      <c r="H416" s="4">
        <v>162.9</v>
      </c>
      <c r="I416" s="16" t="s">
        <v>976</v>
      </c>
      <c r="J416" t="str">
        <f>IF(ISERROR(VLOOKUP($C416,Сумма!$B$3:$C$855,2,FALSE)),0,IF(VLOOKUP($C416,Сумма!$B$3:$N$855,13,FALSE)=I416,VLOOKUP($C416,Сумма!$B$3:$C$855,2,FALSE),0))</f>
        <v>СШОР 18 Олимп</v>
      </c>
    </row>
    <row r="417" spans="1:10" x14ac:dyDescent="0.35">
      <c r="A417" t="str">
        <f t="shared" si="6"/>
        <v>Тамилин СергейМЭ</v>
      </c>
      <c r="B417" s="4">
        <v>25</v>
      </c>
      <c r="C417" s="4" t="s">
        <v>718</v>
      </c>
      <c r="D417" s="4" t="s">
        <v>27</v>
      </c>
      <c r="E417" s="4">
        <v>1999</v>
      </c>
      <c r="F417" s="5">
        <v>1.3738425925925926E-2</v>
      </c>
      <c r="G417" s="4">
        <v>25</v>
      </c>
      <c r="H417" s="4">
        <v>162.19999999999999</v>
      </c>
      <c r="I417" s="16" t="s">
        <v>976</v>
      </c>
      <c r="J417" t="str">
        <f>IF(ISERROR(VLOOKUP($C417,Сумма!$B$3:$C$855,2,FALSE)),0,IF(VLOOKUP($C417,Сумма!$B$3:$N$855,13,FALSE)=I417,VLOOKUP($C417,Сумма!$B$3:$C$855,2,FALSE),0))</f>
        <v>Воронеж</v>
      </c>
    </row>
    <row r="418" spans="1:10" x14ac:dyDescent="0.35">
      <c r="A418" t="str">
        <f t="shared" si="6"/>
        <v>Прокофьев МаксимМЭ</v>
      </c>
      <c r="B418" s="4">
        <v>26</v>
      </c>
      <c r="C418" s="4" t="s">
        <v>392</v>
      </c>
      <c r="D418" s="4" t="s">
        <v>377</v>
      </c>
      <c r="E418" s="4">
        <v>1999</v>
      </c>
      <c r="F418" s="5">
        <v>1.3912037037037037E-2</v>
      </c>
      <c r="G418" s="4">
        <v>26</v>
      </c>
      <c r="H418" s="4">
        <v>160.4</v>
      </c>
      <c r="I418" s="16" t="s">
        <v>976</v>
      </c>
      <c r="J418" t="str">
        <f>IF(ISERROR(VLOOKUP($C418,Сумма!$B$3:$C$855,2,FALSE)),0,IF(VLOOKUP($C418,Сумма!$B$3:$N$855,13,FALSE)=I418,VLOOKUP($C418,Сумма!$B$3:$C$855,2,FALSE),0))</f>
        <v>ВУНЦ ВВС ВВА</v>
      </c>
    </row>
    <row r="419" spans="1:10" x14ac:dyDescent="0.35">
      <c r="A419" t="str">
        <f t="shared" si="6"/>
        <v>Лихачёв МихаилМЭ</v>
      </c>
      <c r="B419" s="4">
        <v>27</v>
      </c>
      <c r="C419" s="4" t="s">
        <v>396</v>
      </c>
      <c r="D419" s="4" t="s">
        <v>44</v>
      </c>
      <c r="E419" s="4">
        <v>1996</v>
      </c>
      <c r="F419" s="5">
        <v>1.4155092592592592E-2</v>
      </c>
      <c r="G419" s="4">
        <v>27</v>
      </c>
      <c r="H419" s="4">
        <v>158</v>
      </c>
      <c r="I419" s="16" t="s">
        <v>976</v>
      </c>
      <c r="J419" t="str">
        <f>IF(ISERROR(VLOOKUP($C419,Сумма!$B$3:$C$855,2,FALSE)),0,IF(VLOOKUP($C419,Сумма!$B$3:$N$855,13,FALSE)=I419,VLOOKUP($C419,Сумма!$B$3:$C$855,2,FALSE),0))</f>
        <v>СШОР 18 Берёзовая р</v>
      </c>
    </row>
    <row r="420" spans="1:10" x14ac:dyDescent="0.35">
      <c r="A420" t="str">
        <f t="shared" si="6"/>
        <v>Кудрин АртёмМЭ</v>
      </c>
      <c r="B420" s="4">
        <v>28</v>
      </c>
      <c r="C420" s="4" t="s">
        <v>394</v>
      </c>
      <c r="D420" s="4" t="s">
        <v>377</v>
      </c>
      <c r="E420" s="4">
        <v>2002</v>
      </c>
      <c r="F420" s="5">
        <v>1.4398148148148148E-2</v>
      </c>
      <c r="G420" s="4">
        <v>28</v>
      </c>
      <c r="H420" s="4">
        <v>155.6</v>
      </c>
      <c r="I420" s="16" t="s">
        <v>976</v>
      </c>
      <c r="J420" t="str">
        <f>IF(ISERROR(VLOOKUP($C420,Сумма!$B$3:$C$855,2,FALSE)),0,IF(VLOOKUP($C420,Сумма!$B$3:$N$855,13,FALSE)=I420,VLOOKUP($C420,Сумма!$B$3:$C$855,2,FALSE),0))</f>
        <v>ВУНЦ ВВС ВВА</v>
      </c>
    </row>
    <row r="421" spans="1:10" x14ac:dyDescent="0.35">
      <c r="A421" t="str">
        <f t="shared" si="6"/>
        <v>Смородинов МаксимМЭ</v>
      </c>
      <c r="B421" s="4">
        <v>29</v>
      </c>
      <c r="C421" s="4" t="s">
        <v>402</v>
      </c>
      <c r="D421" s="4" t="s">
        <v>46</v>
      </c>
      <c r="E421" s="4">
        <v>1991</v>
      </c>
      <c r="F421" s="5">
        <v>1.4814814814814814E-2</v>
      </c>
      <c r="G421" s="4">
        <v>29</v>
      </c>
      <c r="H421" s="4">
        <v>151.4</v>
      </c>
      <c r="I421" s="16" t="s">
        <v>976</v>
      </c>
      <c r="J421" t="str">
        <f>IF(ISERROR(VLOOKUP($C421,Сумма!$B$3:$C$855,2,FALSE)),0,IF(VLOOKUP($C421,Сумма!$B$3:$N$855,13,FALSE)=I421,VLOOKUP($C421,Сумма!$B$3:$C$855,2,FALSE),0))</f>
        <v>СШОР 18 Смородино</v>
      </c>
    </row>
    <row r="422" spans="1:10" x14ac:dyDescent="0.35">
      <c r="A422" t="str">
        <f t="shared" si="6"/>
        <v>Фролов РоманМЭ</v>
      </c>
      <c r="B422" s="4">
        <v>30</v>
      </c>
      <c r="C422" s="4" t="s">
        <v>719</v>
      </c>
      <c r="D422" s="4" t="s">
        <v>149</v>
      </c>
      <c r="E422" s="4">
        <v>2002</v>
      </c>
      <c r="F422" s="5">
        <v>1.4884259259259259E-2</v>
      </c>
      <c r="G422" s="4">
        <v>30</v>
      </c>
      <c r="H422" s="4">
        <v>150.69999999999999</v>
      </c>
      <c r="I422" s="16" t="s">
        <v>976</v>
      </c>
      <c r="J422" t="str">
        <f>IF(ISERROR(VLOOKUP($C422,Сумма!$B$3:$C$855,2,FALSE)),0,IF(VLOOKUP($C422,Сумма!$B$3:$N$855,13,FALSE)=I422,VLOOKUP($C422,Сумма!$B$3:$C$855,2,FALSE),0))</f>
        <v>СШОР 18 Олимп</v>
      </c>
    </row>
    <row r="423" spans="1:10" x14ac:dyDescent="0.35">
      <c r="A423" t="str">
        <f t="shared" si="6"/>
        <v>Цыба АлексейМЭ</v>
      </c>
      <c r="B423" s="4">
        <v>31</v>
      </c>
      <c r="C423" s="4" t="s">
        <v>403</v>
      </c>
      <c r="D423" s="4" t="s">
        <v>27</v>
      </c>
      <c r="E423" s="4">
        <v>2000</v>
      </c>
      <c r="F423" s="5">
        <v>1.5023148148148148E-2</v>
      </c>
      <c r="G423" s="4">
        <v>31</v>
      </c>
      <c r="H423" s="4">
        <v>149.30000000000001</v>
      </c>
      <c r="I423" s="16" t="s">
        <v>976</v>
      </c>
      <c r="J423" t="str">
        <f>IF(ISERROR(VLOOKUP($C423,Сумма!$B$3:$C$855,2,FALSE)),0,IF(VLOOKUP($C423,Сумма!$B$3:$N$855,13,FALSE)=I423,VLOOKUP($C423,Сумма!$B$3:$C$855,2,FALSE),0))</f>
        <v>Воронеж</v>
      </c>
    </row>
    <row r="424" spans="1:10" x14ac:dyDescent="0.35">
      <c r="A424" t="str">
        <f t="shared" si="6"/>
        <v>Уразов СергейМЭ</v>
      </c>
      <c r="B424" s="4">
        <v>32</v>
      </c>
      <c r="C424" s="4" t="s">
        <v>404</v>
      </c>
      <c r="D424" s="4" t="s">
        <v>42</v>
      </c>
      <c r="E424" s="4">
        <v>1994</v>
      </c>
      <c r="F424" s="5">
        <v>1.6689814814814817E-2</v>
      </c>
      <c r="G424" s="4">
        <v>32</v>
      </c>
      <c r="H424" s="4">
        <v>132.6</v>
      </c>
      <c r="I424" s="16" t="s">
        <v>976</v>
      </c>
      <c r="J424" t="str">
        <f>IF(ISERROR(VLOOKUP($C424,Сумма!$B$3:$C$855,2,FALSE)),0,IF(VLOOKUP($C424,Сумма!$B$3:$N$855,13,FALSE)=I424,VLOOKUP($C424,Сумма!$B$3:$C$855,2,FALSE),0))</f>
        <v>СШОР 18 Авдеев</v>
      </c>
    </row>
    <row r="425" spans="1:10" x14ac:dyDescent="0.35">
      <c r="A425" t="str">
        <f t="shared" si="6"/>
        <v>Кураков НиколайМЭ</v>
      </c>
      <c r="B425" s="4">
        <v>33</v>
      </c>
      <c r="C425" s="4" t="s">
        <v>720</v>
      </c>
      <c r="D425" s="4" t="s">
        <v>98</v>
      </c>
      <c r="E425" s="4">
        <v>1998</v>
      </c>
      <c r="F425" s="5">
        <v>1.7245370370370369E-2</v>
      </c>
      <c r="G425" s="4">
        <v>33</v>
      </c>
      <c r="H425" s="4">
        <v>127</v>
      </c>
      <c r="I425" s="16" t="s">
        <v>976</v>
      </c>
      <c r="J425" t="str">
        <f>IF(ISERROR(VLOOKUP($C425,Сумма!$B$3:$C$855,2,FALSE)),0,IF(VLOOKUP($C425,Сумма!$B$3:$N$855,13,FALSE)=I425,VLOOKUP($C425,Сумма!$B$3:$C$855,2,FALSE),0))</f>
        <v>СШОР 18 Торнадо</v>
      </c>
    </row>
    <row r="426" spans="1:10" x14ac:dyDescent="0.35">
      <c r="A426" t="str">
        <f t="shared" si="6"/>
        <v>Горбунов ДмитрийМЭ</v>
      </c>
      <c r="B426" s="4">
        <v>34</v>
      </c>
      <c r="C426" s="4" t="s">
        <v>721</v>
      </c>
      <c r="D426" s="4" t="s">
        <v>33</v>
      </c>
      <c r="E426" s="4">
        <v>1996</v>
      </c>
      <c r="F426" s="5">
        <v>1.8819444444444448E-2</v>
      </c>
      <c r="G426" s="4">
        <v>34</v>
      </c>
      <c r="H426" s="4">
        <v>111.2</v>
      </c>
      <c r="I426" s="16" t="s">
        <v>976</v>
      </c>
      <c r="J426" t="str">
        <f>IF(ISERROR(VLOOKUP($C426,Сумма!$B$3:$C$855,2,FALSE)),0,IF(VLOOKUP($C426,Сумма!$B$3:$N$855,13,FALSE)=I426,VLOOKUP($C426,Сумма!$B$3:$C$855,2,FALSE),0))</f>
        <v>СШОР 18 ОРИОН</v>
      </c>
    </row>
    <row r="427" spans="1:10" x14ac:dyDescent="0.35">
      <c r="A427" t="str">
        <f t="shared" si="6"/>
        <v>Селиванов СергейМЭ</v>
      </c>
      <c r="B427" s="4">
        <v>35</v>
      </c>
      <c r="C427" s="4" t="s">
        <v>405</v>
      </c>
      <c r="D427" s="4" t="s">
        <v>406</v>
      </c>
      <c r="E427" s="4">
        <v>1988</v>
      </c>
      <c r="F427" s="5">
        <v>2.1307870370370369E-2</v>
      </c>
      <c r="G427" s="4">
        <v>35</v>
      </c>
      <c r="H427" s="4">
        <v>86.2</v>
      </c>
      <c r="I427" s="16" t="s">
        <v>976</v>
      </c>
      <c r="J427" t="str">
        <f>IF(ISERROR(VLOOKUP($C427,Сумма!$B$3:$C$855,2,FALSE)),0,IF(VLOOKUP($C427,Сумма!$B$3:$N$855,13,FALSE)=I427,VLOOKUP($C427,Сумма!$B$3:$C$855,2,FALSE),0))</f>
        <v>ШСК Пламя (СОШ №79)</v>
      </c>
    </row>
    <row r="428" spans="1:10" x14ac:dyDescent="0.35">
      <c r="A428" t="str">
        <f t="shared" si="6"/>
        <v>Гречкин ЯковМЭ</v>
      </c>
      <c r="B428" s="4">
        <v>36</v>
      </c>
      <c r="C428" s="4" t="s">
        <v>398</v>
      </c>
      <c r="D428" s="4" t="s">
        <v>377</v>
      </c>
      <c r="E428" s="4">
        <v>2003</v>
      </c>
      <c r="F428" s="4"/>
      <c r="G428" s="4"/>
      <c r="H428" s="16">
        <v>0.01</v>
      </c>
      <c r="I428" s="16" t="s">
        <v>976</v>
      </c>
      <c r="J428" t="str">
        <f>IF(ISERROR(VLOOKUP($C428,Сумма!$B$3:$C$855,2,FALSE)),0,IF(VLOOKUP($C428,Сумма!$B$3:$N$855,13,FALSE)=I428,VLOOKUP($C428,Сумма!$B$3:$C$855,2,FALSE),0))</f>
        <v>ВУНЦ ВВС ВВА</v>
      </c>
    </row>
    <row r="429" spans="1:10" x14ac:dyDescent="0.35">
      <c r="B429" s="36"/>
      <c r="C429" s="36"/>
      <c r="D429" s="36"/>
      <c r="E429" s="36"/>
      <c r="F429" s="36"/>
      <c r="G429" s="36"/>
      <c r="H429" s="36"/>
      <c r="I429" s="16"/>
    </row>
    <row r="430" spans="1:10" x14ac:dyDescent="0.35">
      <c r="B430" s="36"/>
      <c r="C430" s="36"/>
      <c r="D430" s="36"/>
      <c r="E430" s="36"/>
      <c r="F430" s="36"/>
      <c r="G430" s="36"/>
      <c r="H430" s="36"/>
      <c r="I430" s="16"/>
    </row>
    <row r="1048576" spans="9:9" x14ac:dyDescent="0.35">
      <c r="I1048576" s="16"/>
    </row>
  </sheetData>
  <mergeCells count="26">
    <mergeCell ref="B7:H7"/>
    <mergeCell ref="B2:H2"/>
    <mergeCell ref="B3:H3"/>
    <mergeCell ref="B4:H4"/>
    <mergeCell ref="B5:H5"/>
    <mergeCell ref="B6:H6"/>
    <mergeCell ref="B263:H264"/>
    <mergeCell ref="B8:H8"/>
    <mergeCell ref="B9:H9"/>
    <mergeCell ref="B10:H11"/>
    <mergeCell ref="B30:H31"/>
    <mergeCell ref="B66:H67"/>
    <mergeCell ref="B101:H102"/>
    <mergeCell ref="B126:H127"/>
    <mergeCell ref="B138:H139"/>
    <mergeCell ref="B159:H160"/>
    <mergeCell ref="B177:H178"/>
    <mergeCell ref="B210:H211"/>
    <mergeCell ref="B430:D430"/>
    <mergeCell ref="E430:H430"/>
    <mergeCell ref="B324:H325"/>
    <mergeCell ref="B357:H358"/>
    <mergeCell ref="B375:H376"/>
    <mergeCell ref="B390:H391"/>
    <mergeCell ref="B429:D429"/>
    <mergeCell ref="E429:H429"/>
  </mergeCells>
  <pageMargins left="0.7" right="0.7" top="0.75" bottom="0.75" header="0.3" footer="0.3"/>
  <pageSetup paperSize="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576"/>
  <sheetViews>
    <sheetView topLeftCell="B1" workbookViewId="0">
      <selection activeCell="B6" sqref="B6:H6"/>
    </sheetView>
  </sheetViews>
  <sheetFormatPr defaultRowHeight="14.5" x14ac:dyDescent="0.35"/>
  <cols>
    <col min="1" max="1" width="0" hidden="1" customWidth="1"/>
    <col min="2" max="2" width="5.7265625" bestFit="1" customWidth="1"/>
    <col min="3" max="3" width="25" customWidth="1"/>
    <col min="4" max="4" width="24.36328125" customWidth="1"/>
    <col min="5" max="5" width="4.81640625" bestFit="1" customWidth="1"/>
    <col min="6" max="6" width="8.453125" bestFit="1" customWidth="1"/>
    <col min="7" max="7" width="6.26953125" bestFit="1" customWidth="1"/>
    <col min="8" max="8" width="5.54296875" bestFit="1" customWidth="1"/>
    <col min="9" max="9" width="5.54296875" customWidth="1"/>
    <col min="10" max="10" width="0" hidden="1" customWidth="1"/>
  </cols>
  <sheetData>
    <row r="1" spans="1:10" ht="18" x14ac:dyDescent="0.4">
      <c r="B1" s="2"/>
    </row>
    <row r="2" spans="1:10" ht="15.5" x14ac:dyDescent="0.35">
      <c r="B2" s="37" t="s">
        <v>0</v>
      </c>
      <c r="C2" s="37"/>
      <c r="D2" s="37"/>
      <c r="E2" s="37"/>
      <c r="F2" s="37"/>
      <c r="G2" s="37"/>
      <c r="H2" s="37"/>
      <c r="I2" s="18"/>
    </row>
    <row r="3" spans="1:10" ht="15.5" x14ac:dyDescent="0.35">
      <c r="B3" s="37" t="s">
        <v>1</v>
      </c>
      <c r="C3" s="37"/>
      <c r="D3" s="37"/>
      <c r="E3" s="37"/>
      <c r="F3" s="37"/>
      <c r="G3" s="37"/>
      <c r="H3" s="37"/>
      <c r="I3" s="18"/>
    </row>
    <row r="4" spans="1:10" ht="15.5" x14ac:dyDescent="0.35">
      <c r="B4" s="37" t="s">
        <v>2</v>
      </c>
      <c r="C4" s="37"/>
      <c r="D4" s="37"/>
      <c r="E4" s="37"/>
      <c r="F4" s="37"/>
      <c r="G4" s="37"/>
      <c r="H4" s="37"/>
      <c r="I4" s="18"/>
    </row>
    <row r="5" spans="1:10" ht="15.5" x14ac:dyDescent="0.35">
      <c r="B5" s="37" t="s">
        <v>722</v>
      </c>
      <c r="C5" s="37"/>
      <c r="D5" s="37"/>
      <c r="E5" s="37"/>
      <c r="F5" s="37"/>
      <c r="G5" s="37"/>
      <c r="H5" s="37"/>
      <c r="I5" s="18"/>
    </row>
    <row r="6" spans="1:10" ht="15.5" x14ac:dyDescent="0.35">
      <c r="B6" s="37" t="s">
        <v>723</v>
      </c>
      <c r="C6" s="37"/>
      <c r="D6" s="37"/>
      <c r="E6" s="37"/>
      <c r="F6" s="37"/>
      <c r="G6" s="37"/>
      <c r="H6" s="37"/>
      <c r="I6" s="18"/>
    </row>
    <row r="7" spans="1:10" x14ac:dyDescent="0.35">
      <c r="B7" s="39"/>
      <c r="C7" s="39"/>
      <c r="D7" s="39"/>
      <c r="E7" s="39"/>
      <c r="F7" s="39"/>
      <c r="G7" s="39"/>
      <c r="H7" s="39"/>
      <c r="I7" s="20"/>
    </row>
    <row r="8" spans="1:10" ht="15.5" x14ac:dyDescent="0.35">
      <c r="B8" s="37" t="s">
        <v>5</v>
      </c>
      <c r="C8" s="37"/>
      <c r="D8" s="37"/>
      <c r="E8" s="37"/>
      <c r="F8" s="37"/>
      <c r="G8" s="37"/>
      <c r="H8" s="37"/>
      <c r="I8" s="18"/>
    </row>
    <row r="9" spans="1:10" x14ac:dyDescent="0.35">
      <c r="B9" s="38"/>
      <c r="C9" s="38"/>
      <c r="D9" s="38"/>
      <c r="E9" s="38"/>
      <c r="F9" s="38"/>
      <c r="G9" s="38"/>
      <c r="H9" s="38"/>
      <c r="I9" s="19"/>
    </row>
    <row r="10" spans="1:10" ht="15.5" x14ac:dyDescent="0.35">
      <c r="B10" s="40" t="s">
        <v>724</v>
      </c>
      <c r="C10" s="40"/>
      <c r="D10" s="40"/>
      <c r="E10" s="40"/>
      <c r="F10" s="40"/>
      <c r="G10" s="40"/>
      <c r="H10" s="40"/>
      <c r="I10" s="17"/>
    </row>
    <row r="11" spans="1:10" ht="15.5" x14ac:dyDescent="0.35">
      <c r="B11" s="40"/>
      <c r="C11" s="40"/>
      <c r="D11" s="40"/>
      <c r="E11" s="40"/>
      <c r="F11" s="40"/>
      <c r="G11" s="40"/>
      <c r="H11" s="40"/>
      <c r="I11" s="17"/>
    </row>
    <row r="12" spans="1:10" ht="28" x14ac:dyDescent="0.35">
      <c r="B12" s="3" t="s">
        <v>20</v>
      </c>
      <c r="C12" s="4" t="s">
        <v>31</v>
      </c>
      <c r="D12" s="4" t="s">
        <v>21</v>
      </c>
      <c r="E12" s="4" t="s">
        <v>22</v>
      </c>
      <c r="F12" s="4" t="s">
        <v>23</v>
      </c>
      <c r="G12" s="4" t="s">
        <v>24</v>
      </c>
      <c r="H12" s="4" t="s">
        <v>25</v>
      </c>
      <c r="I12" s="16"/>
    </row>
    <row r="13" spans="1:10" x14ac:dyDescent="0.35">
      <c r="A13" t="str">
        <f>C13&amp;I13</f>
        <v>Собинина ЕлизаветаЖ10</v>
      </c>
      <c r="B13" s="4">
        <v>1</v>
      </c>
      <c r="C13" s="4" t="s">
        <v>32</v>
      </c>
      <c r="D13" s="4" t="s">
        <v>33</v>
      </c>
      <c r="E13" s="4">
        <v>2012</v>
      </c>
      <c r="F13" s="5">
        <v>1.5856481481481482E-2</v>
      </c>
      <c r="G13" s="4">
        <v>1</v>
      </c>
      <c r="H13" s="4">
        <v>200</v>
      </c>
      <c r="I13" s="16" t="s">
        <v>963</v>
      </c>
      <c r="J13" t="str">
        <f>IF(ISERROR(VLOOKUP($C13,Сумма!$B$3:$C$855,2,FALSE)),0,IF(VLOOKUP($C13,Сумма!$B$3:$N$855,13,FALSE)=I13,VLOOKUP($C13,Сумма!$B$3:$C$855,2,FALSE),0))</f>
        <v>СШОР 18 ОРИОН</v>
      </c>
    </row>
    <row r="14" spans="1:10" x14ac:dyDescent="0.35">
      <c r="A14" t="str">
        <f t="shared" ref="A14:A77" si="0">C14&amp;I14</f>
        <v>Захарова ДарьяЖ10</v>
      </c>
      <c r="B14" s="4">
        <v>2</v>
      </c>
      <c r="C14" s="4" t="s">
        <v>36</v>
      </c>
      <c r="D14" s="4" t="s">
        <v>37</v>
      </c>
      <c r="E14" s="4">
        <v>2012</v>
      </c>
      <c r="F14" s="5">
        <v>1.7997685185185186E-2</v>
      </c>
      <c r="G14" s="4">
        <v>2</v>
      </c>
      <c r="H14" s="4">
        <v>186.5</v>
      </c>
      <c r="I14" s="16" t="s">
        <v>963</v>
      </c>
      <c r="J14" t="str">
        <f>IF(ISERROR(VLOOKUP($C14,Сумма!$B$3:$C$855,2,FALSE)),0,IF(VLOOKUP($C14,Сумма!$B$3:$N$855,13,FALSE)=I14,VLOOKUP($C14,Сумма!$B$3:$C$855,2,FALSE),0))</f>
        <v>СШОР 18 Макейчик</v>
      </c>
    </row>
    <row r="15" spans="1:10" x14ac:dyDescent="0.35">
      <c r="A15" t="str">
        <f t="shared" si="0"/>
        <v>Мальцева ЕлизаветаЖ10</v>
      </c>
      <c r="B15" s="4">
        <v>3</v>
      </c>
      <c r="C15" s="4" t="s">
        <v>41</v>
      </c>
      <c r="D15" s="4" t="s">
        <v>42</v>
      </c>
      <c r="E15" s="4">
        <v>2012</v>
      </c>
      <c r="F15" s="5">
        <v>2.4039351851851853E-2</v>
      </c>
      <c r="G15" s="4">
        <v>3</v>
      </c>
      <c r="H15" s="4">
        <v>148.4</v>
      </c>
      <c r="I15" s="16" t="s">
        <v>963</v>
      </c>
      <c r="J15" t="str">
        <f>IF(ISERROR(VLOOKUP($C15,Сумма!$B$3:$C$855,2,FALSE)),0,IF(VLOOKUP($C15,Сумма!$B$3:$N$855,13,FALSE)=I15,VLOOKUP($C15,Сумма!$B$3:$C$855,2,FALSE),0))</f>
        <v>СШОР 18 Авдеев</v>
      </c>
    </row>
    <row r="16" spans="1:10" x14ac:dyDescent="0.35">
      <c r="A16" t="str">
        <f t="shared" si="0"/>
        <v>Черевкова ЕлизаветаЖ10</v>
      </c>
      <c r="B16" s="4">
        <v>4</v>
      </c>
      <c r="C16" s="4" t="s">
        <v>648</v>
      </c>
      <c r="D16" s="4" t="s">
        <v>35</v>
      </c>
      <c r="E16" s="4">
        <v>2012</v>
      </c>
      <c r="F16" s="5">
        <v>2.5173611111111108E-2</v>
      </c>
      <c r="G16" s="4">
        <v>4</v>
      </c>
      <c r="H16" s="4">
        <v>141.30000000000001</v>
      </c>
      <c r="I16" s="16" t="s">
        <v>963</v>
      </c>
      <c r="J16" t="str">
        <f>IF(ISERROR(VLOOKUP($C16,Сумма!$B$3:$C$855,2,FALSE)),0,IF(VLOOKUP($C16,Сумма!$B$3:$N$855,13,FALSE)=I16,VLOOKUP($C16,Сумма!$B$3:$C$855,2,FALSE),0))</f>
        <v>СШОР 18 АТЛЕТ</v>
      </c>
    </row>
    <row r="17" spans="1:10" x14ac:dyDescent="0.35">
      <c r="A17" t="str">
        <f t="shared" si="0"/>
        <v>Прядильщикова АленаЖ10</v>
      </c>
      <c r="B17" s="4">
        <v>5</v>
      </c>
      <c r="C17" s="4" t="s">
        <v>47</v>
      </c>
      <c r="D17" s="4" t="s">
        <v>48</v>
      </c>
      <c r="E17" s="4">
        <v>2013</v>
      </c>
      <c r="F17" s="5">
        <v>2.7303240740740743E-2</v>
      </c>
      <c r="G17" s="4">
        <v>5</v>
      </c>
      <c r="H17" s="4">
        <v>127.9</v>
      </c>
      <c r="I17" s="16" t="s">
        <v>963</v>
      </c>
      <c r="J17" t="str">
        <f>IF(ISERROR(VLOOKUP($C17,Сумма!$B$3:$C$855,2,FALSE)),0,IF(VLOOKUP($C17,Сумма!$B$3:$N$855,13,FALSE)=I17,VLOOKUP($C17,Сумма!$B$3:$C$855,2,FALSE),0))</f>
        <v>СШОР 18 Юго-Запад</v>
      </c>
    </row>
    <row r="18" spans="1:10" x14ac:dyDescent="0.35">
      <c r="A18" t="str">
        <f t="shared" si="0"/>
        <v>Малышева ВераЖ10</v>
      </c>
      <c r="B18" s="4">
        <v>6</v>
      </c>
      <c r="C18" s="4" t="s">
        <v>725</v>
      </c>
      <c r="D18" s="4" t="s">
        <v>48</v>
      </c>
      <c r="E18" s="4">
        <v>2013</v>
      </c>
      <c r="F18" s="5">
        <v>2.8703703703703703E-2</v>
      </c>
      <c r="G18" s="4">
        <v>6</v>
      </c>
      <c r="H18" s="4">
        <v>119</v>
      </c>
      <c r="I18" s="16" t="s">
        <v>963</v>
      </c>
      <c r="J18" t="str">
        <f>IF(ISERROR(VLOOKUP($C18,Сумма!$B$3:$C$855,2,FALSE)),0,IF(VLOOKUP($C18,Сумма!$B$3:$N$855,13,FALSE)=I18,VLOOKUP($C18,Сумма!$B$3:$C$855,2,FALSE),0))</f>
        <v>СШОР 18 Юго-Запад</v>
      </c>
    </row>
    <row r="19" spans="1:10" x14ac:dyDescent="0.35">
      <c r="A19" t="str">
        <f t="shared" si="0"/>
        <v>Семенова ПолинаЖ10</v>
      </c>
      <c r="B19" s="4">
        <v>7</v>
      </c>
      <c r="C19" s="4" t="s">
        <v>38</v>
      </c>
      <c r="D19" s="4" t="s">
        <v>39</v>
      </c>
      <c r="E19" s="4">
        <v>2012</v>
      </c>
      <c r="F19" s="5">
        <v>2.9861111111111113E-2</v>
      </c>
      <c r="G19" s="4">
        <v>7</v>
      </c>
      <c r="H19" s="4">
        <v>111.7</v>
      </c>
      <c r="I19" s="16" t="s">
        <v>963</v>
      </c>
      <c r="J19" t="str">
        <f>IF(ISERROR(VLOOKUP($C19,Сумма!$B$3:$C$855,2,FALSE)),0,IF(VLOOKUP($C19,Сумма!$B$3:$N$855,13,FALSE)=I19,VLOOKUP($C19,Сумма!$B$3:$C$855,2,FALSE),0))</f>
        <v>СШОР 18 Sirius Пи</v>
      </c>
    </row>
    <row r="20" spans="1:10" x14ac:dyDescent="0.35">
      <c r="A20" t="str">
        <f t="shared" si="0"/>
        <v>Котова МилаЖ10</v>
      </c>
      <c r="B20" s="4">
        <v>8</v>
      </c>
      <c r="C20" s="4" t="s">
        <v>417</v>
      </c>
      <c r="D20" s="4" t="s">
        <v>48</v>
      </c>
      <c r="E20" s="4">
        <v>2013</v>
      </c>
      <c r="F20" s="5">
        <v>3.0902777777777779E-2</v>
      </c>
      <c r="G20" s="4">
        <v>8</v>
      </c>
      <c r="H20" s="4">
        <v>105.2</v>
      </c>
      <c r="I20" s="16" t="s">
        <v>963</v>
      </c>
      <c r="J20" t="str">
        <f>IF(ISERROR(VLOOKUP($C20,Сумма!$B$3:$C$855,2,FALSE)),0,IF(VLOOKUP($C20,Сумма!$B$3:$N$855,13,FALSE)=I20,VLOOKUP($C20,Сумма!$B$3:$C$855,2,FALSE),0))</f>
        <v>СШОР 18 Юго-Запад</v>
      </c>
    </row>
    <row r="21" spans="1:10" x14ac:dyDescent="0.35">
      <c r="A21" t="str">
        <f t="shared" si="0"/>
        <v>Логвиненко ДианаЖ10</v>
      </c>
      <c r="B21" s="4">
        <v>9</v>
      </c>
      <c r="C21" s="4" t="s">
        <v>49</v>
      </c>
      <c r="D21" s="4" t="s">
        <v>33</v>
      </c>
      <c r="E21" s="4">
        <v>2012</v>
      </c>
      <c r="F21" s="5">
        <v>3.8634259259259257E-2</v>
      </c>
      <c r="G21" s="4">
        <v>9</v>
      </c>
      <c r="H21" s="4">
        <v>56.4</v>
      </c>
      <c r="I21" s="16" t="s">
        <v>963</v>
      </c>
      <c r="J21" t="str">
        <f>IF(ISERROR(VLOOKUP($C21,Сумма!$B$3:$C$855,2,FALSE)),0,IF(VLOOKUP($C21,Сумма!$B$3:$N$855,13,FALSE)=I21,VLOOKUP($C21,Сумма!$B$3:$C$855,2,FALSE),0))</f>
        <v>СШОР 18 ОРИОН</v>
      </c>
    </row>
    <row r="22" spans="1:10" x14ac:dyDescent="0.35">
      <c r="A22" t="str">
        <f t="shared" si="0"/>
        <v>Терновых ВарвараЖ10</v>
      </c>
      <c r="B22" s="4">
        <v>10</v>
      </c>
      <c r="C22" s="4" t="s">
        <v>643</v>
      </c>
      <c r="D22" s="4" t="s">
        <v>98</v>
      </c>
      <c r="E22" s="4">
        <v>2012</v>
      </c>
      <c r="F22" s="5">
        <v>3.9375E-2</v>
      </c>
      <c r="G22" s="4">
        <v>10</v>
      </c>
      <c r="H22" s="4">
        <v>51.7</v>
      </c>
      <c r="I22" s="16" t="s">
        <v>963</v>
      </c>
      <c r="J22" t="str">
        <f>IF(ISERROR(VLOOKUP($C22,Сумма!$B$3:$C$855,2,FALSE)),0,IF(VLOOKUP($C22,Сумма!$B$3:$N$855,13,FALSE)=I22,VLOOKUP($C22,Сумма!$B$3:$C$855,2,FALSE),0))</f>
        <v>СШОР 18 Торнадо</v>
      </c>
    </row>
    <row r="23" spans="1:10" x14ac:dyDescent="0.35">
      <c r="A23" t="str">
        <f t="shared" si="0"/>
        <v>Малышева МарияЖ10</v>
      </c>
      <c r="B23" s="4">
        <v>11</v>
      </c>
      <c r="C23" s="4" t="s">
        <v>645</v>
      </c>
      <c r="D23" s="4" t="s">
        <v>48</v>
      </c>
      <c r="E23" s="4">
        <v>2012</v>
      </c>
      <c r="F23" s="5">
        <v>4.0254629629629633E-2</v>
      </c>
      <c r="G23" s="4">
        <v>11</v>
      </c>
      <c r="H23" s="4">
        <v>46.2</v>
      </c>
      <c r="I23" s="16" t="s">
        <v>963</v>
      </c>
      <c r="J23" t="str">
        <f>IF(ISERROR(VLOOKUP($C23,Сумма!$B$3:$C$855,2,FALSE)),0,IF(VLOOKUP($C23,Сумма!$B$3:$N$855,13,FALSE)=I23,VLOOKUP($C23,Сумма!$B$3:$C$855,2,FALSE),0))</f>
        <v>СШОР 18 Юго-Запад</v>
      </c>
    </row>
    <row r="24" spans="1:10" x14ac:dyDescent="0.35">
      <c r="A24" t="str">
        <f t="shared" si="0"/>
        <v>Ишкова ЛилияЖ10</v>
      </c>
      <c r="B24" s="4">
        <v>12</v>
      </c>
      <c r="C24" s="4" t="s">
        <v>726</v>
      </c>
      <c r="D24" s="4" t="s">
        <v>83</v>
      </c>
      <c r="E24" s="4">
        <v>2012</v>
      </c>
      <c r="F24" s="5">
        <v>4.1331018518518517E-2</v>
      </c>
      <c r="G24" s="4">
        <v>12</v>
      </c>
      <c r="H24" s="4">
        <v>39.4</v>
      </c>
      <c r="I24" s="16" t="s">
        <v>963</v>
      </c>
      <c r="J24" t="str">
        <f>IF(ISERROR(VLOOKUP($C24,Сумма!$B$3:$C$855,2,FALSE)),0,IF(VLOOKUP($C24,Сумма!$B$3:$N$855,13,FALSE)=I24,VLOOKUP($C24,Сумма!$B$3:$C$855,2,FALSE),0))</f>
        <v>СШОР 18 ГавриловSki</v>
      </c>
    </row>
    <row r="25" spans="1:10" x14ac:dyDescent="0.35">
      <c r="A25" t="str">
        <f t="shared" si="0"/>
        <v>Степанова АлександраЖ10</v>
      </c>
      <c r="B25" s="4">
        <v>13</v>
      </c>
      <c r="C25" s="4" t="s">
        <v>414</v>
      </c>
      <c r="D25" s="4" t="s">
        <v>112</v>
      </c>
      <c r="E25" s="4">
        <v>2012</v>
      </c>
      <c r="F25" s="5">
        <v>4.3564814814814813E-2</v>
      </c>
      <c r="G25" s="4">
        <v>13</v>
      </c>
      <c r="H25" s="4">
        <v>25.3</v>
      </c>
      <c r="I25" s="16" t="s">
        <v>963</v>
      </c>
      <c r="J25" t="str">
        <f>IF(ISERROR(VLOOKUP($C25,Сумма!$B$3:$C$855,2,FALSE)),0,IF(VLOOKUP($C25,Сумма!$B$3:$N$855,13,FALSE)=I25,VLOOKUP($C25,Сумма!$B$3:$C$855,2,FALSE),0))</f>
        <v>СШОР 18 Канищева</v>
      </c>
    </row>
    <row r="26" spans="1:10" x14ac:dyDescent="0.35">
      <c r="A26" t="str">
        <f t="shared" si="0"/>
        <v>Чащина СофияЖ10</v>
      </c>
      <c r="B26" s="4">
        <v>14</v>
      </c>
      <c r="C26" s="4" t="s">
        <v>419</v>
      </c>
      <c r="D26" s="4" t="s">
        <v>149</v>
      </c>
      <c r="E26" s="4">
        <v>2012</v>
      </c>
      <c r="F26" s="5">
        <v>4.7708333333333332E-2</v>
      </c>
      <c r="G26" s="4">
        <v>14</v>
      </c>
      <c r="H26" s="4">
        <v>1</v>
      </c>
      <c r="I26" s="16" t="s">
        <v>963</v>
      </c>
      <c r="J26" t="str">
        <f>IF(ISERROR(VLOOKUP($C26,Сумма!$B$3:$C$855,2,FALSE)),0,IF(VLOOKUP($C26,Сумма!$B$3:$N$855,13,FALSE)=I26,VLOOKUP($C26,Сумма!$B$3:$C$855,2,FALSE),0))</f>
        <v>СШОР 18 Олимп</v>
      </c>
    </row>
    <row r="27" spans="1:10" x14ac:dyDescent="0.35">
      <c r="A27" t="str">
        <f t="shared" si="0"/>
        <v>Беликова ЕкатеринаЖ10</v>
      </c>
      <c r="B27" s="4">
        <v>15</v>
      </c>
      <c r="C27" s="4" t="s">
        <v>51</v>
      </c>
      <c r="D27" s="4" t="s">
        <v>44</v>
      </c>
      <c r="E27" s="4">
        <v>2013</v>
      </c>
      <c r="F27" s="5">
        <v>6.0682870370370373E-2</v>
      </c>
      <c r="G27" s="4">
        <v>15</v>
      </c>
      <c r="H27" s="4">
        <v>1</v>
      </c>
      <c r="I27" s="16" t="s">
        <v>963</v>
      </c>
      <c r="J27" t="str">
        <f>IF(ISERROR(VLOOKUP($C27,Сумма!$B$3:$C$855,2,FALSE)),0,IF(VLOOKUP($C27,Сумма!$B$3:$N$855,13,FALSE)=I27,VLOOKUP($C27,Сумма!$B$3:$C$855,2,FALSE),0))</f>
        <v>СШОР 18 Берёзовая р</v>
      </c>
    </row>
    <row r="28" spans="1:10" x14ac:dyDescent="0.35">
      <c r="A28" t="str">
        <f t="shared" si="0"/>
        <v>Тулинова ДарьяЖ10</v>
      </c>
      <c r="B28" s="4">
        <v>16</v>
      </c>
      <c r="C28" s="4" t="s">
        <v>416</v>
      </c>
      <c r="D28" s="4" t="s">
        <v>94</v>
      </c>
      <c r="E28" s="4">
        <v>2012</v>
      </c>
      <c r="F28" s="5">
        <v>6.4050925925925928E-2</v>
      </c>
      <c r="G28" s="4">
        <v>16</v>
      </c>
      <c r="H28" s="4">
        <v>1</v>
      </c>
      <c r="I28" s="16" t="s">
        <v>963</v>
      </c>
      <c r="J28" t="str">
        <f>IF(ISERROR(VLOOKUP($C28,Сумма!$B$3:$C$855,2,FALSE)),0,IF(VLOOKUP($C28,Сумма!$B$3:$N$855,13,FALSE)=I28,VLOOKUP($C28,Сумма!$B$3:$C$855,2,FALSE),0))</f>
        <v>СШОР 18 Вильденберг</v>
      </c>
    </row>
    <row r="29" spans="1:10" x14ac:dyDescent="0.35">
      <c r="A29" t="str">
        <f t="shared" si="0"/>
        <v>Соломатова МарияЖ10</v>
      </c>
      <c r="B29" s="4">
        <v>17</v>
      </c>
      <c r="C29" s="4" t="s">
        <v>412</v>
      </c>
      <c r="D29" s="4" t="s">
        <v>48</v>
      </c>
      <c r="E29" s="4">
        <v>2013</v>
      </c>
      <c r="F29" s="4" t="s">
        <v>727</v>
      </c>
      <c r="G29" s="4"/>
      <c r="I29" s="16" t="s">
        <v>963</v>
      </c>
      <c r="J29" t="str">
        <f>IF(ISERROR(VLOOKUP($C29,Сумма!$B$3:$C$855,2,FALSE)),0,IF(VLOOKUP($C29,Сумма!$B$3:$N$855,13,FALSE)=I29,VLOOKUP($C29,Сумма!$B$3:$C$855,2,FALSE),0))</f>
        <v>СШОР 18 Юго-Запад</v>
      </c>
    </row>
    <row r="30" spans="1:10" x14ac:dyDescent="0.35">
      <c r="A30" t="str">
        <f t="shared" si="0"/>
        <v>Арапова НеллиЖ10</v>
      </c>
      <c r="B30" s="4">
        <v>18</v>
      </c>
      <c r="C30" s="4" t="s">
        <v>34</v>
      </c>
      <c r="D30" s="4" t="s">
        <v>35</v>
      </c>
      <c r="E30" s="4">
        <v>2012</v>
      </c>
      <c r="F30" s="4" t="s">
        <v>727</v>
      </c>
      <c r="G30" s="4"/>
      <c r="I30" s="16" t="s">
        <v>963</v>
      </c>
      <c r="J30" t="str">
        <f>IF(ISERROR(VLOOKUP($C30,Сумма!$B$3:$C$855,2,FALSE)),0,IF(VLOOKUP($C30,Сумма!$B$3:$N$855,13,FALSE)=I30,VLOOKUP($C30,Сумма!$B$3:$C$855,2,FALSE),0))</f>
        <v>СШОР 18 АТЛЕТ</v>
      </c>
    </row>
    <row r="31" spans="1:10" x14ac:dyDescent="0.35">
      <c r="A31" t="str">
        <f t="shared" si="0"/>
        <v>Гайдукова ЕлизаветаЖ10</v>
      </c>
      <c r="B31" s="4">
        <v>19</v>
      </c>
      <c r="C31" s="4" t="s">
        <v>45</v>
      </c>
      <c r="D31" s="4" t="s">
        <v>46</v>
      </c>
      <c r="E31" s="4">
        <v>2012</v>
      </c>
      <c r="F31" s="4" t="s">
        <v>727</v>
      </c>
      <c r="G31" s="4"/>
      <c r="I31" s="16" t="s">
        <v>963</v>
      </c>
      <c r="J31" t="str">
        <f>IF(ISERROR(VLOOKUP($C31,Сумма!$B$3:$C$855,2,FALSE)),0,IF(VLOOKUP($C31,Сумма!$B$3:$N$855,13,FALSE)=I31,VLOOKUP($C31,Сумма!$B$3:$C$855,2,FALSE),0))</f>
        <v>СШОР 18 Смородино</v>
      </c>
    </row>
    <row r="32" spans="1:10" ht="15.5" x14ac:dyDescent="0.35">
      <c r="A32" t="str">
        <f t="shared" si="0"/>
        <v/>
      </c>
      <c r="B32" s="40" t="s">
        <v>728</v>
      </c>
      <c r="C32" s="40"/>
      <c r="D32" s="40"/>
      <c r="E32" s="40"/>
      <c r="F32" s="40"/>
      <c r="G32" s="40"/>
      <c r="H32" s="40"/>
      <c r="I32" s="17"/>
      <c r="J32">
        <f>IF(ISERROR(VLOOKUP($C32,Сумма!$B$3:$C$855,2,FALSE)),0,IF(VLOOKUP($C32,Сумма!$B$3:$N$855,13,FALSE)=I32,VLOOKUP($C32,Сумма!$B$3:$C$855,2,FALSE),0))</f>
        <v>0</v>
      </c>
    </row>
    <row r="33" spans="1:10" ht="15.5" x14ac:dyDescent="0.35">
      <c r="A33" t="str">
        <f t="shared" si="0"/>
        <v/>
      </c>
      <c r="B33" s="40"/>
      <c r="C33" s="40"/>
      <c r="D33" s="40"/>
      <c r="E33" s="40"/>
      <c r="F33" s="40"/>
      <c r="G33" s="40"/>
      <c r="H33" s="40"/>
      <c r="I33" s="17"/>
      <c r="J33">
        <f>IF(ISERROR(VLOOKUP($C33,Сумма!$B$3:$C$855,2,FALSE)),0,IF(VLOOKUP($C33,Сумма!$B$3:$N$855,13,FALSE)=I33,VLOOKUP($C33,Сумма!$B$3:$C$855,2,FALSE),0))</f>
        <v>0</v>
      </c>
    </row>
    <row r="34" spans="1:10" ht="28" x14ac:dyDescent="0.35">
      <c r="A34" t="str">
        <f t="shared" si="0"/>
        <v>Фамилия, имя</v>
      </c>
      <c r="B34" s="3" t="s">
        <v>20</v>
      </c>
      <c r="C34" s="4" t="s">
        <v>31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25</v>
      </c>
      <c r="I34" s="16"/>
      <c r="J34">
        <f>IF(ISERROR(VLOOKUP($C34,Сумма!$B$3:$C$855,2,FALSE)),0,IF(VLOOKUP($C34,Сумма!$B$3:$N$855,13,FALSE)=I34,VLOOKUP($C34,Сумма!$B$3:$C$855,2,FALSE),0))</f>
        <v>0</v>
      </c>
    </row>
    <row r="35" spans="1:10" x14ac:dyDescent="0.35">
      <c r="A35" t="str">
        <f t="shared" si="0"/>
        <v>Ракович МарианнаЖ12</v>
      </c>
      <c r="B35" s="4">
        <v>1</v>
      </c>
      <c r="C35" s="4" t="s">
        <v>57</v>
      </c>
      <c r="D35" s="4" t="s">
        <v>58</v>
      </c>
      <c r="E35" s="4">
        <v>2011</v>
      </c>
      <c r="F35" s="5">
        <v>9.8842592592592576E-3</v>
      </c>
      <c r="G35" s="4">
        <v>1</v>
      </c>
      <c r="H35" s="4">
        <v>200</v>
      </c>
      <c r="I35" s="16" t="s">
        <v>964</v>
      </c>
      <c r="J35" t="str">
        <f>IF(ISERROR(VLOOKUP($C35,Сумма!$B$3:$C$855,2,FALSE)),0,IF(VLOOKUP($C35,Сумма!$B$3:$N$855,13,FALSE)=I35,VLOOKUP($C35,Сумма!$B$3:$C$855,2,FALSE),0))</f>
        <v>СШОР 18 Дон спорт</v>
      </c>
    </row>
    <row r="36" spans="1:10" x14ac:dyDescent="0.35">
      <c r="A36" t="str">
        <f t="shared" si="0"/>
        <v>Грабиненко ЕленаЖ12</v>
      </c>
      <c r="B36" s="4">
        <v>2</v>
      </c>
      <c r="C36" s="4" t="s">
        <v>52</v>
      </c>
      <c r="D36" s="4" t="s">
        <v>39</v>
      </c>
      <c r="E36" s="4">
        <v>2010</v>
      </c>
      <c r="F36" s="5">
        <v>1.0046296296296296E-2</v>
      </c>
      <c r="G36" s="4">
        <v>2</v>
      </c>
      <c r="H36" s="4">
        <v>198.4</v>
      </c>
      <c r="I36" s="16" t="s">
        <v>964</v>
      </c>
      <c r="J36" t="str">
        <f>IF(ISERROR(VLOOKUP($C36,Сумма!$B$3:$C$855,2,FALSE)),0,IF(VLOOKUP($C36,Сумма!$B$3:$N$855,13,FALSE)=I36,VLOOKUP($C36,Сумма!$B$3:$C$855,2,FALSE),0))</f>
        <v>СШОР 18 Sirius Пи</v>
      </c>
    </row>
    <row r="37" spans="1:10" x14ac:dyDescent="0.35">
      <c r="A37" t="str">
        <f t="shared" si="0"/>
        <v>Косыгина ВероникаЖ12</v>
      </c>
      <c r="B37" s="4">
        <v>3</v>
      </c>
      <c r="C37" s="4" t="s">
        <v>65</v>
      </c>
      <c r="D37" s="4" t="s">
        <v>46</v>
      </c>
      <c r="E37" s="4">
        <v>2010</v>
      </c>
      <c r="F37" s="5">
        <v>1.0347222222222223E-2</v>
      </c>
      <c r="G37" s="4">
        <v>3</v>
      </c>
      <c r="H37" s="4">
        <v>195.4</v>
      </c>
      <c r="I37" s="16" t="s">
        <v>964</v>
      </c>
      <c r="J37" t="str">
        <f>IF(ISERROR(VLOOKUP($C37,Сумма!$B$3:$C$855,2,FALSE)),0,IF(VLOOKUP($C37,Сумма!$B$3:$N$855,13,FALSE)=I37,VLOOKUP($C37,Сумма!$B$3:$C$855,2,FALSE),0))</f>
        <v>СШОР 18 Смородино</v>
      </c>
    </row>
    <row r="38" spans="1:10" x14ac:dyDescent="0.35">
      <c r="A38" t="str">
        <f t="shared" si="0"/>
        <v>Черкасова ДарьяЖ12</v>
      </c>
      <c r="B38" s="4">
        <v>4</v>
      </c>
      <c r="C38" s="4" t="s">
        <v>54</v>
      </c>
      <c r="D38" s="4" t="s">
        <v>33</v>
      </c>
      <c r="E38" s="4">
        <v>2011</v>
      </c>
      <c r="F38" s="5">
        <v>1.1018518518518518E-2</v>
      </c>
      <c r="G38" s="4">
        <v>4</v>
      </c>
      <c r="H38" s="4">
        <v>188.6</v>
      </c>
      <c r="I38" s="16" t="s">
        <v>964</v>
      </c>
      <c r="J38" t="str">
        <f>IF(ISERROR(VLOOKUP($C38,Сумма!$B$3:$C$855,2,FALSE)),0,IF(VLOOKUP($C38,Сумма!$B$3:$N$855,13,FALSE)=I38,VLOOKUP($C38,Сумма!$B$3:$C$855,2,FALSE),0))</f>
        <v>СШОР 18 ОРИОН</v>
      </c>
    </row>
    <row r="39" spans="1:10" x14ac:dyDescent="0.35">
      <c r="A39" t="str">
        <f t="shared" si="0"/>
        <v>Коровина КсенияЖ12</v>
      </c>
      <c r="B39" s="4">
        <v>5</v>
      </c>
      <c r="C39" s="4" t="s">
        <v>69</v>
      </c>
      <c r="D39" s="4" t="s">
        <v>37</v>
      </c>
      <c r="E39" s="4">
        <v>2011</v>
      </c>
      <c r="F39" s="5">
        <v>1.1331018518518518E-2</v>
      </c>
      <c r="G39" s="4">
        <v>5</v>
      </c>
      <c r="H39" s="4">
        <v>185.4</v>
      </c>
      <c r="I39" s="16" t="s">
        <v>964</v>
      </c>
      <c r="J39" t="str">
        <f>IF(ISERROR(VLOOKUP($C39,Сумма!$B$3:$C$855,2,FALSE)),0,IF(VLOOKUP($C39,Сумма!$B$3:$N$855,13,FALSE)=I39,VLOOKUP($C39,Сумма!$B$3:$C$855,2,FALSE),0))</f>
        <v>СШОР 18 Макейчик</v>
      </c>
    </row>
    <row r="40" spans="1:10" x14ac:dyDescent="0.35">
      <c r="A40" t="str">
        <f t="shared" si="0"/>
        <v>Часовских КаринаЖ12</v>
      </c>
      <c r="B40" s="4">
        <v>6</v>
      </c>
      <c r="C40" s="4" t="s">
        <v>64</v>
      </c>
      <c r="D40" s="4" t="s">
        <v>42</v>
      </c>
      <c r="E40" s="4">
        <v>2010</v>
      </c>
      <c r="F40" s="5">
        <v>1.1990740740740739E-2</v>
      </c>
      <c r="G40" s="4">
        <v>6</v>
      </c>
      <c r="H40" s="4">
        <v>178.7</v>
      </c>
      <c r="I40" s="16" t="s">
        <v>964</v>
      </c>
      <c r="J40" t="str">
        <f>IF(ISERROR(VLOOKUP($C40,Сумма!$B$3:$C$855,2,FALSE)),0,IF(VLOOKUP($C40,Сумма!$B$3:$N$855,13,FALSE)=I40,VLOOKUP($C40,Сумма!$B$3:$C$855,2,FALSE),0))</f>
        <v>СШОР 18 Авдеев</v>
      </c>
    </row>
    <row r="41" spans="1:10" x14ac:dyDescent="0.35">
      <c r="A41" t="str">
        <f t="shared" si="0"/>
        <v>Рябова АнастасияЖ12</v>
      </c>
      <c r="B41" s="4">
        <v>7</v>
      </c>
      <c r="C41" s="4" t="s">
        <v>653</v>
      </c>
      <c r="D41" s="4" t="s">
        <v>46</v>
      </c>
      <c r="E41" s="4">
        <v>2010</v>
      </c>
      <c r="F41" s="5">
        <v>1.2581018518518519E-2</v>
      </c>
      <c r="G41" s="4">
        <v>7</v>
      </c>
      <c r="H41" s="4">
        <v>172.8</v>
      </c>
      <c r="I41" s="16" t="s">
        <v>964</v>
      </c>
      <c r="J41" t="str">
        <f>IF(ISERROR(VLOOKUP($C41,Сумма!$B$3:$C$855,2,FALSE)),0,IF(VLOOKUP($C41,Сумма!$B$3:$N$855,13,FALSE)=I41,VLOOKUP($C41,Сумма!$B$3:$C$855,2,FALSE),0))</f>
        <v>СШОР 18 Смородино</v>
      </c>
    </row>
    <row r="42" spans="1:10" x14ac:dyDescent="0.35">
      <c r="A42" t="str">
        <f t="shared" si="0"/>
        <v>Логвиненко АринаЖ12</v>
      </c>
      <c r="B42" s="4">
        <v>8</v>
      </c>
      <c r="C42" s="4" t="s">
        <v>77</v>
      </c>
      <c r="D42" s="4" t="s">
        <v>33</v>
      </c>
      <c r="E42" s="4">
        <v>2011</v>
      </c>
      <c r="F42" s="5">
        <v>1.3171296296296294E-2</v>
      </c>
      <c r="G42" s="4">
        <v>8</v>
      </c>
      <c r="H42" s="4">
        <v>166.8</v>
      </c>
      <c r="I42" s="16" t="s">
        <v>964</v>
      </c>
      <c r="J42" t="str">
        <f>IF(ISERROR(VLOOKUP($C42,Сумма!$B$3:$C$855,2,FALSE)),0,IF(VLOOKUP($C42,Сумма!$B$3:$N$855,13,FALSE)=I42,VLOOKUP($C42,Сумма!$B$3:$C$855,2,FALSE),0))</f>
        <v>СШОР 18 ОРИОН</v>
      </c>
    </row>
    <row r="43" spans="1:10" x14ac:dyDescent="0.35">
      <c r="A43" t="str">
        <f t="shared" si="0"/>
        <v>Уразова ЯрославаЖ12</v>
      </c>
      <c r="B43" s="4">
        <v>9</v>
      </c>
      <c r="C43" s="4" t="s">
        <v>53</v>
      </c>
      <c r="D43" s="4" t="s">
        <v>42</v>
      </c>
      <c r="E43" s="4">
        <v>2010</v>
      </c>
      <c r="F43" s="5">
        <v>1.3287037037037036E-2</v>
      </c>
      <c r="G43" s="4">
        <v>9</v>
      </c>
      <c r="H43" s="4">
        <v>165.6</v>
      </c>
      <c r="I43" s="16" t="s">
        <v>964</v>
      </c>
      <c r="J43" t="str">
        <f>IF(ISERROR(VLOOKUP($C43,Сумма!$B$3:$C$855,2,FALSE)),0,IF(VLOOKUP($C43,Сумма!$B$3:$N$855,13,FALSE)=I43,VLOOKUP($C43,Сумма!$B$3:$C$855,2,FALSE),0))</f>
        <v>СШОР 18 Авдеев</v>
      </c>
    </row>
    <row r="44" spans="1:10" x14ac:dyDescent="0.35">
      <c r="A44" t="str">
        <f t="shared" si="0"/>
        <v>Ушакова МарияЖ12</v>
      </c>
      <c r="B44" s="4">
        <v>10</v>
      </c>
      <c r="C44" s="4" t="s">
        <v>62</v>
      </c>
      <c r="D44" s="4" t="s">
        <v>58</v>
      </c>
      <c r="E44" s="4">
        <v>2010</v>
      </c>
      <c r="F44" s="5">
        <v>1.3981481481481482E-2</v>
      </c>
      <c r="G44" s="4">
        <v>10</v>
      </c>
      <c r="H44" s="4">
        <v>158.6</v>
      </c>
      <c r="I44" s="16" t="s">
        <v>964</v>
      </c>
      <c r="J44" t="str">
        <f>IF(ISERROR(VLOOKUP($C44,Сумма!$B$3:$C$855,2,FALSE)),0,IF(VLOOKUP($C44,Сумма!$B$3:$N$855,13,FALSE)=I44,VLOOKUP($C44,Сумма!$B$3:$C$855,2,FALSE),0))</f>
        <v>СШОР 18 Дон спорт</v>
      </c>
    </row>
    <row r="45" spans="1:10" x14ac:dyDescent="0.35">
      <c r="A45" t="str">
        <f t="shared" si="0"/>
        <v>Сигаева АлександраЖ12</v>
      </c>
      <c r="B45" s="4">
        <v>11</v>
      </c>
      <c r="C45" s="4" t="s">
        <v>55</v>
      </c>
      <c r="D45" s="4" t="s">
        <v>48</v>
      </c>
      <c r="E45" s="4">
        <v>2011</v>
      </c>
      <c r="F45" s="5">
        <v>1.4293981481481482E-2</v>
      </c>
      <c r="G45" s="4">
        <v>11</v>
      </c>
      <c r="H45" s="4">
        <v>155.4</v>
      </c>
      <c r="I45" s="16" t="s">
        <v>964</v>
      </c>
      <c r="J45" t="str">
        <f>IF(ISERROR(VLOOKUP($C45,Сумма!$B$3:$C$855,2,FALSE)),0,IF(VLOOKUP($C45,Сумма!$B$3:$N$855,13,FALSE)=I45,VLOOKUP($C45,Сумма!$B$3:$C$855,2,FALSE),0))</f>
        <v>СШОР 18 Юго-Запад</v>
      </c>
    </row>
    <row r="46" spans="1:10" x14ac:dyDescent="0.35">
      <c r="A46" t="str">
        <f t="shared" si="0"/>
        <v>Синцова СофьяЖ12</v>
      </c>
      <c r="B46" s="4">
        <v>12</v>
      </c>
      <c r="C46" s="4" t="s">
        <v>424</v>
      </c>
      <c r="D46" s="4" t="s">
        <v>94</v>
      </c>
      <c r="E46" s="4">
        <v>2009</v>
      </c>
      <c r="F46" s="5">
        <v>1.6863425925925928E-2</v>
      </c>
      <c r="G46" s="4">
        <v>12</v>
      </c>
      <c r="H46" s="4">
        <v>129.4</v>
      </c>
      <c r="I46" s="16" t="s">
        <v>964</v>
      </c>
      <c r="J46" t="str">
        <f>IF(ISERROR(VLOOKUP($C46,Сумма!$B$3:$C$855,2,FALSE)),0,IF(VLOOKUP($C46,Сумма!$B$3:$N$855,13,FALSE)=I46,VLOOKUP($C46,Сумма!$B$3:$C$855,2,FALSE),0))</f>
        <v>СШОР 18 Вильденберг</v>
      </c>
    </row>
    <row r="47" spans="1:10" x14ac:dyDescent="0.35">
      <c r="A47" t="str">
        <f t="shared" si="0"/>
        <v>Цыбакова СофьяЖ12</v>
      </c>
      <c r="B47" s="4">
        <v>13</v>
      </c>
      <c r="C47" s="4" t="s">
        <v>72</v>
      </c>
      <c r="D47" s="4" t="s">
        <v>46</v>
      </c>
      <c r="E47" s="4">
        <v>2011</v>
      </c>
      <c r="F47" s="5">
        <v>1.7592592592592594E-2</v>
      </c>
      <c r="G47" s="4">
        <v>13</v>
      </c>
      <c r="H47" s="4">
        <v>122.1</v>
      </c>
      <c r="I47" s="16" t="s">
        <v>964</v>
      </c>
      <c r="J47" t="str">
        <f>IF(ISERROR(VLOOKUP($C47,Сумма!$B$3:$C$855,2,FALSE)),0,IF(VLOOKUP($C47,Сумма!$B$3:$N$855,13,FALSE)=I47,VLOOKUP($C47,Сумма!$B$3:$C$855,2,FALSE),0))</f>
        <v>СШОР 18 Смородино</v>
      </c>
    </row>
    <row r="48" spans="1:10" x14ac:dyDescent="0.35">
      <c r="A48" t="str">
        <f t="shared" si="0"/>
        <v>Кукуева ЕлизаветаЖ12</v>
      </c>
      <c r="B48" s="4">
        <v>14</v>
      </c>
      <c r="C48" s="4" t="s">
        <v>433</v>
      </c>
      <c r="D48" s="4" t="s">
        <v>44</v>
      </c>
      <c r="E48" s="4">
        <v>2010</v>
      </c>
      <c r="F48" s="5">
        <v>1.9004629629629632E-2</v>
      </c>
      <c r="G48" s="4">
        <v>14</v>
      </c>
      <c r="H48" s="4">
        <v>107.8</v>
      </c>
      <c r="I48" s="16" t="s">
        <v>964</v>
      </c>
      <c r="J48" t="str">
        <f>IF(ISERROR(VLOOKUP($C48,Сумма!$B$3:$C$855,2,FALSE)),0,IF(VLOOKUP($C48,Сумма!$B$3:$N$855,13,FALSE)=I48,VLOOKUP($C48,Сумма!$B$3:$C$855,2,FALSE),0))</f>
        <v>СШОР 18 Берёзовая р</v>
      </c>
    </row>
    <row r="49" spans="1:10" x14ac:dyDescent="0.35">
      <c r="A49" t="str">
        <f t="shared" si="0"/>
        <v>Королёва СофияЖ12</v>
      </c>
      <c r="B49" s="4">
        <v>15</v>
      </c>
      <c r="C49" s="4" t="s">
        <v>81</v>
      </c>
      <c r="D49" s="4" t="s">
        <v>44</v>
      </c>
      <c r="E49" s="4">
        <v>2010</v>
      </c>
      <c r="F49" s="5">
        <v>1.9143518518518518E-2</v>
      </c>
      <c r="G49" s="4">
        <v>15</v>
      </c>
      <c r="H49" s="4">
        <v>106.4</v>
      </c>
      <c r="I49" s="16" t="s">
        <v>964</v>
      </c>
      <c r="J49" t="str">
        <f>IF(ISERROR(VLOOKUP($C49,Сумма!$B$3:$C$855,2,FALSE)),0,IF(VLOOKUP($C49,Сумма!$B$3:$N$855,13,FALSE)=I49,VLOOKUP($C49,Сумма!$B$3:$C$855,2,FALSE),0))</f>
        <v>СШОР 18 Берёзовая р</v>
      </c>
    </row>
    <row r="50" spans="1:10" x14ac:dyDescent="0.35">
      <c r="A50" t="str">
        <f t="shared" si="0"/>
        <v>Кальницкая АлександраЖ12</v>
      </c>
      <c r="B50" s="4">
        <v>16</v>
      </c>
      <c r="C50" s="4" t="s">
        <v>56</v>
      </c>
      <c r="D50" s="4" t="s">
        <v>33</v>
      </c>
      <c r="E50" s="4">
        <v>2011</v>
      </c>
      <c r="F50" s="5">
        <v>2.1076388888888891E-2</v>
      </c>
      <c r="G50" s="4">
        <v>16</v>
      </c>
      <c r="H50" s="4">
        <v>86.8</v>
      </c>
      <c r="I50" s="16" t="s">
        <v>964</v>
      </c>
      <c r="J50" t="str">
        <f>IF(ISERROR(VLOOKUP($C50,Сумма!$B$3:$C$855,2,FALSE)),0,IF(VLOOKUP($C50,Сумма!$B$3:$N$855,13,FALSE)=I50,VLOOKUP($C50,Сумма!$B$3:$C$855,2,FALSE),0))</f>
        <v>СШОР 18 ОРИОН</v>
      </c>
    </row>
    <row r="51" spans="1:10" x14ac:dyDescent="0.35">
      <c r="A51" t="str">
        <f t="shared" si="0"/>
        <v>Криуля ВалерияЖ12</v>
      </c>
      <c r="B51" s="4">
        <v>17</v>
      </c>
      <c r="C51" s="4" t="s">
        <v>67</v>
      </c>
      <c r="D51" s="4" t="s">
        <v>35</v>
      </c>
      <c r="E51" s="4">
        <v>2011</v>
      </c>
      <c r="F51" s="5">
        <v>2.1284722222222222E-2</v>
      </c>
      <c r="G51" s="4">
        <v>17</v>
      </c>
      <c r="H51" s="4">
        <v>84.7</v>
      </c>
      <c r="I51" s="16" t="s">
        <v>964</v>
      </c>
      <c r="J51" t="str">
        <f>IF(ISERROR(VLOOKUP($C51,Сумма!$B$3:$C$855,2,FALSE)),0,IF(VLOOKUP($C51,Сумма!$B$3:$N$855,13,FALSE)=I51,VLOOKUP($C51,Сумма!$B$3:$C$855,2,FALSE),0))</f>
        <v>СШОР 18 АТЛЕТ</v>
      </c>
    </row>
    <row r="52" spans="1:10" x14ac:dyDescent="0.35">
      <c r="A52" t="str">
        <f t="shared" si="0"/>
        <v>Петроченко ВероникаЖ12</v>
      </c>
      <c r="B52" s="4">
        <v>18</v>
      </c>
      <c r="C52" s="4" t="s">
        <v>115</v>
      </c>
      <c r="D52" s="4" t="s">
        <v>33</v>
      </c>
      <c r="E52" s="4">
        <v>2011</v>
      </c>
      <c r="F52" s="5">
        <v>2.3761574074074074E-2</v>
      </c>
      <c r="G52" s="4">
        <v>18</v>
      </c>
      <c r="H52" s="4">
        <v>59.7</v>
      </c>
      <c r="I52" s="16" t="s">
        <v>964</v>
      </c>
      <c r="J52" t="str">
        <f>IF(ISERROR(VLOOKUP($C52,Сумма!$B$3:$C$855,2,FALSE)),0,IF(VLOOKUP($C52,Сумма!$B$3:$N$855,13,FALSE)=I52,VLOOKUP($C52,Сумма!$B$3:$C$855,2,FALSE),0))</f>
        <v>СШОР 18 ОРИОН</v>
      </c>
    </row>
    <row r="53" spans="1:10" x14ac:dyDescent="0.35">
      <c r="A53" t="str">
        <f t="shared" si="0"/>
        <v>Заенцева НатальяЖ12</v>
      </c>
      <c r="B53" s="4">
        <v>19</v>
      </c>
      <c r="C53" s="4" t="s">
        <v>73</v>
      </c>
      <c r="D53" s="4" t="s">
        <v>44</v>
      </c>
      <c r="E53" s="4">
        <v>2011</v>
      </c>
      <c r="F53" s="5">
        <v>2.3819444444444445E-2</v>
      </c>
      <c r="G53" s="4">
        <v>19</v>
      </c>
      <c r="H53" s="4">
        <v>59.1</v>
      </c>
      <c r="I53" s="16" t="s">
        <v>964</v>
      </c>
      <c r="J53" t="str">
        <f>IF(ISERROR(VLOOKUP($C53,Сумма!$B$3:$C$855,2,FALSE)),0,IF(VLOOKUP($C53,Сумма!$B$3:$N$855,13,FALSE)=I53,VLOOKUP($C53,Сумма!$B$3:$C$855,2,FALSE),0))</f>
        <v>СШОР 18 Берёзовая р</v>
      </c>
    </row>
    <row r="54" spans="1:10" x14ac:dyDescent="0.35">
      <c r="A54" t="str">
        <f t="shared" si="0"/>
        <v>Деминтиевская ЕкатеринаЖ12</v>
      </c>
      <c r="B54" s="4">
        <v>20</v>
      </c>
      <c r="C54" s="4" t="s">
        <v>60</v>
      </c>
      <c r="D54" s="4" t="s">
        <v>61</v>
      </c>
      <c r="E54" s="4">
        <v>2010</v>
      </c>
      <c r="F54" s="5">
        <v>2.4363425925925927E-2</v>
      </c>
      <c r="G54" s="4">
        <v>20</v>
      </c>
      <c r="H54" s="4">
        <v>53.6</v>
      </c>
      <c r="I54" s="16" t="s">
        <v>964</v>
      </c>
      <c r="J54" t="str">
        <f>IF(ISERROR(VLOOKUP($C54,Сумма!$B$3:$C$855,2,FALSE)),0,IF(VLOOKUP($C54,Сумма!$B$3:$N$855,13,FALSE)=I54,VLOOKUP($C54,Сумма!$B$3:$C$855,2,FALSE),0))</f>
        <v>СШОР 18 Азимут</v>
      </c>
    </row>
    <row r="55" spans="1:10" x14ac:dyDescent="0.35">
      <c r="A55" t="str">
        <f t="shared" si="0"/>
        <v>Карташева АннаЖ12</v>
      </c>
      <c r="B55" s="4">
        <v>21</v>
      </c>
      <c r="C55" s="4" t="s">
        <v>74</v>
      </c>
      <c r="D55" s="4" t="s">
        <v>33</v>
      </c>
      <c r="E55" s="4">
        <v>2011</v>
      </c>
      <c r="F55" s="5">
        <v>2.5717592592592594E-2</v>
      </c>
      <c r="G55" s="4">
        <v>21</v>
      </c>
      <c r="H55" s="4">
        <v>39.9</v>
      </c>
      <c r="I55" s="16" t="s">
        <v>964</v>
      </c>
      <c r="J55" t="str">
        <f>IF(ISERROR(VLOOKUP($C55,Сумма!$B$3:$C$855,2,FALSE)),0,IF(VLOOKUP($C55,Сумма!$B$3:$N$855,13,FALSE)=I55,VLOOKUP($C55,Сумма!$B$3:$C$855,2,FALSE),0))</f>
        <v>СШОР 18 ОРИОН</v>
      </c>
    </row>
    <row r="56" spans="1:10" x14ac:dyDescent="0.35">
      <c r="A56" t="str">
        <f t="shared" si="0"/>
        <v>Токарева КсенияЖ12</v>
      </c>
      <c r="B56" s="4">
        <v>22</v>
      </c>
      <c r="C56" s="4" t="s">
        <v>89</v>
      </c>
      <c r="D56" s="4" t="s">
        <v>58</v>
      </c>
      <c r="E56" s="4">
        <v>2011</v>
      </c>
      <c r="F56" s="5">
        <v>2.7557870370370368E-2</v>
      </c>
      <c r="G56" s="4">
        <v>22</v>
      </c>
      <c r="H56" s="4">
        <v>21.2</v>
      </c>
      <c r="I56" s="16" t="s">
        <v>964</v>
      </c>
      <c r="J56" t="str">
        <f>IF(ISERROR(VLOOKUP($C56,Сумма!$B$3:$C$855,2,FALSE)),0,IF(VLOOKUP($C56,Сумма!$B$3:$N$855,13,FALSE)=I56,VLOOKUP($C56,Сумма!$B$3:$C$855,2,FALSE),0))</f>
        <v>СШОР 18 Дон спорт</v>
      </c>
    </row>
    <row r="57" spans="1:10" x14ac:dyDescent="0.35">
      <c r="A57" t="str">
        <f t="shared" si="0"/>
        <v>Разворотнева МаргаритаЖ12</v>
      </c>
      <c r="B57" s="4">
        <v>23</v>
      </c>
      <c r="C57" s="4" t="s">
        <v>68</v>
      </c>
      <c r="D57" s="4" t="s">
        <v>39</v>
      </c>
      <c r="E57" s="4">
        <v>2011</v>
      </c>
      <c r="F57" s="5">
        <v>2.8298611111111111E-2</v>
      </c>
      <c r="G57" s="4">
        <v>23</v>
      </c>
      <c r="H57" s="4">
        <v>13.8</v>
      </c>
      <c r="I57" s="16" t="s">
        <v>964</v>
      </c>
      <c r="J57" t="str">
        <f>IF(ISERROR(VLOOKUP($C57,Сумма!$B$3:$C$855,2,FALSE)),0,IF(VLOOKUP($C57,Сумма!$B$3:$N$855,13,FALSE)=I57,VLOOKUP($C57,Сумма!$B$3:$C$855,2,FALSE),0))</f>
        <v>СШОР 18 Sirius Пи</v>
      </c>
    </row>
    <row r="58" spans="1:10" x14ac:dyDescent="0.35">
      <c r="A58" t="str">
        <f t="shared" si="0"/>
        <v>Чупеева АнастасияЖ12</v>
      </c>
      <c r="B58" s="4">
        <v>24</v>
      </c>
      <c r="C58" s="4" t="s">
        <v>91</v>
      </c>
      <c r="D58" s="4" t="s">
        <v>58</v>
      </c>
      <c r="E58" s="4">
        <v>2011</v>
      </c>
      <c r="F58" s="5">
        <v>2.90162037037037E-2</v>
      </c>
      <c r="G58" s="4">
        <v>24</v>
      </c>
      <c r="H58" s="4">
        <v>6.5</v>
      </c>
      <c r="I58" s="16" t="s">
        <v>964</v>
      </c>
      <c r="J58" t="str">
        <f>IF(ISERROR(VLOOKUP($C58,Сумма!$B$3:$C$855,2,FALSE)),0,IF(VLOOKUP($C58,Сумма!$B$3:$N$855,13,FALSE)=I58,VLOOKUP($C58,Сумма!$B$3:$C$855,2,FALSE),0))</f>
        <v>СШОР 18 Дон спорт</v>
      </c>
    </row>
    <row r="59" spans="1:10" x14ac:dyDescent="0.35">
      <c r="A59" t="str">
        <f t="shared" si="0"/>
        <v>Столповская КаринаЖ12</v>
      </c>
      <c r="B59" s="4">
        <v>25</v>
      </c>
      <c r="C59" s="4" t="s">
        <v>71</v>
      </c>
      <c r="D59" s="4" t="s">
        <v>33</v>
      </c>
      <c r="E59" s="4">
        <v>2011</v>
      </c>
      <c r="F59" s="5">
        <v>0.53471064814814817</v>
      </c>
      <c r="G59" s="4">
        <v>25</v>
      </c>
      <c r="H59" s="4">
        <v>1</v>
      </c>
      <c r="I59" s="16" t="s">
        <v>964</v>
      </c>
      <c r="J59" t="str">
        <f>IF(ISERROR(VLOOKUP($C59,Сумма!$B$3:$C$855,2,FALSE)),0,IF(VLOOKUP($C59,Сумма!$B$3:$N$855,13,FALSE)=I59,VLOOKUP($C59,Сумма!$B$3:$C$855,2,FALSE),0))</f>
        <v>СШОР 18 ОРИОН</v>
      </c>
    </row>
    <row r="60" spans="1:10" x14ac:dyDescent="0.35">
      <c r="A60" t="str">
        <f t="shared" si="0"/>
        <v>Станченко АнастасияЖ12</v>
      </c>
      <c r="B60" s="4">
        <v>26</v>
      </c>
      <c r="C60" s="4" t="s">
        <v>66</v>
      </c>
      <c r="D60" s="4" t="s">
        <v>58</v>
      </c>
      <c r="E60" s="4">
        <v>2010</v>
      </c>
      <c r="F60" s="4" t="s">
        <v>727</v>
      </c>
      <c r="G60" s="4"/>
      <c r="I60" s="16" t="s">
        <v>964</v>
      </c>
      <c r="J60" t="str">
        <f>IF(ISERROR(VLOOKUP($C60,Сумма!$B$3:$C$855,2,FALSE)),0,IF(VLOOKUP($C60,Сумма!$B$3:$N$855,13,FALSE)=I60,VLOOKUP($C60,Сумма!$B$3:$C$855,2,FALSE),0))</f>
        <v>СШОР 18 Дон спорт</v>
      </c>
    </row>
    <row r="61" spans="1:10" x14ac:dyDescent="0.35">
      <c r="A61" t="str">
        <f t="shared" si="0"/>
        <v>Салькова ЕкатеринаЖ12</v>
      </c>
      <c r="B61" s="4">
        <v>27</v>
      </c>
      <c r="C61" s="4" t="s">
        <v>70</v>
      </c>
      <c r="D61" s="4" t="s">
        <v>58</v>
      </c>
      <c r="E61" s="4">
        <v>2011</v>
      </c>
      <c r="F61" s="4" t="s">
        <v>727</v>
      </c>
      <c r="G61" s="4"/>
      <c r="I61" s="16" t="s">
        <v>964</v>
      </c>
      <c r="J61">
        <f>IF(ISERROR(VLOOKUP($C61,Сумма!$B$3:$C$855,2,FALSE)),0,IF(VLOOKUP($C61,Сумма!$B$3:$N$855,13,FALSE)=I61,VLOOKUP($C61,Сумма!$B$3:$C$855,2,FALSE),0))</f>
        <v>0</v>
      </c>
    </row>
    <row r="62" spans="1:10" x14ac:dyDescent="0.35">
      <c r="A62" t="str">
        <f t="shared" si="0"/>
        <v>Чернышова СофияЖ12</v>
      </c>
      <c r="B62" s="4">
        <v>28</v>
      </c>
      <c r="C62" s="4" t="s">
        <v>657</v>
      </c>
      <c r="D62" s="4" t="s">
        <v>37</v>
      </c>
      <c r="E62" s="4">
        <v>2010</v>
      </c>
      <c r="F62" s="4" t="s">
        <v>727</v>
      </c>
      <c r="G62" s="4"/>
      <c r="I62" s="16" t="s">
        <v>964</v>
      </c>
      <c r="J62" t="str">
        <f>IF(ISERROR(VLOOKUP($C62,Сумма!$B$3:$C$855,2,FALSE)),0,IF(VLOOKUP($C62,Сумма!$B$3:$N$855,13,FALSE)=I62,VLOOKUP($C62,Сумма!$B$3:$C$855,2,FALSE),0))</f>
        <v>СШОР 18 Макейчик</v>
      </c>
    </row>
    <row r="63" spans="1:10" x14ac:dyDescent="0.35">
      <c r="A63" t="str">
        <f t="shared" si="0"/>
        <v>Голева ДарьяЖ12</v>
      </c>
      <c r="B63" s="4">
        <v>29</v>
      </c>
      <c r="C63" s="4" t="s">
        <v>90</v>
      </c>
      <c r="D63" s="4" t="s">
        <v>44</v>
      </c>
      <c r="E63" s="4">
        <v>2011</v>
      </c>
      <c r="F63" s="4" t="s">
        <v>727</v>
      </c>
      <c r="G63" s="4"/>
      <c r="I63" s="16" t="s">
        <v>964</v>
      </c>
      <c r="J63" t="str">
        <f>IF(ISERROR(VLOOKUP($C63,Сумма!$B$3:$C$855,2,FALSE)),0,IF(VLOOKUP($C63,Сумма!$B$3:$N$855,13,FALSE)=I63,VLOOKUP($C63,Сумма!$B$3:$C$855,2,FALSE),0))</f>
        <v>СШОР 18 Берёзовая р</v>
      </c>
    </row>
    <row r="64" spans="1:10" x14ac:dyDescent="0.35">
      <c r="A64" t="str">
        <f t="shared" si="0"/>
        <v>Пальчикова ДарьяЖ12</v>
      </c>
      <c r="B64" s="4">
        <v>30</v>
      </c>
      <c r="C64" s="4" t="s">
        <v>78</v>
      </c>
      <c r="D64" s="4" t="s">
        <v>58</v>
      </c>
      <c r="E64" s="4">
        <v>2011</v>
      </c>
      <c r="F64" s="4" t="s">
        <v>727</v>
      </c>
      <c r="G64" s="4"/>
      <c r="I64" s="16" t="s">
        <v>964</v>
      </c>
      <c r="J64" t="str">
        <f>IF(ISERROR(VLOOKUP($C64,Сумма!$B$3:$C$855,2,FALSE)),0,IF(VLOOKUP($C64,Сумма!$B$3:$N$855,13,FALSE)=I64,VLOOKUP($C64,Сумма!$B$3:$C$855,2,FALSE),0))</f>
        <v>СШОР 18 Дон спорт</v>
      </c>
    </row>
    <row r="65" spans="1:10" x14ac:dyDescent="0.35">
      <c r="A65" t="str">
        <f t="shared" si="0"/>
        <v>Кондратенко МарияЖ12</v>
      </c>
      <c r="B65" s="4">
        <v>31</v>
      </c>
      <c r="C65" s="4" t="s">
        <v>63</v>
      </c>
      <c r="D65" s="4" t="s">
        <v>58</v>
      </c>
      <c r="E65" s="4">
        <v>2011</v>
      </c>
      <c r="F65" s="4" t="s">
        <v>727</v>
      </c>
      <c r="G65" s="4"/>
      <c r="I65" s="16" t="s">
        <v>964</v>
      </c>
      <c r="J65" t="str">
        <f>IF(ISERROR(VLOOKUP($C65,Сумма!$B$3:$C$855,2,FALSE)),0,IF(VLOOKUP($C65,Сумма!$B$3:$N$855,13,FALSE)=I65,VLOOKUP($C65,Сумма!$B$3:$C$855,2,FALSE),0))</f>
        <v>СШОР 18 Дон спорт</v>
      </c>
    </row>
    <row r="66" spans="1:10" ht="15.5" x14ac:dyDescent="0.35">
      <c r="A66" t="str">
        <f t="shared" si="0"/>
        <v/>
      </c>
      <c r="B66" s="40" t="s">
        <v>729</v>
      </c>
      <c r="C66" s="40"/>
      <c r="D66" s="40"/>
      <c r="E66" s="40"/>
      <c r="F66" s="40"/>
      <c r="G66" s="40"/>
      <c r="H66" s="40"/>
      <c r="I66" s="17"/>
      <c r="J66">
        <f>IF(ISERROR(VLOOKUP($C66,Сумма!$B$3:$C$855,2,FALSE)),0,IF(VLOOKUP($C66,Сумма!$B$3:$N$855,13,FALSE)=I66,VLOOKUP($C66,Сумма!$B$3:$C$855,2,FALSE),0))</f>
        <v>0</v>
      </c>
    </row>
    <row r="67" spans="1:10" ht="15.5" x14ac:dyDescent="0.35">
      <c r="A67" t="str">
        <f t="shared" si="0"/>
        <v/>
      </c>
      <c r="B67" s="40"/>
      <c r="C67" s="40"/>
      <c r="D67" s="40"/>
      <c r="E67" s="40"/>
      <c r="F67" s="40"/>
      <c r="G67" s="40"/>
      <c r="H67" s="40"/>
      <c r="I67" s="17"/>
      <c r="J67">
        <f>IF(ISERROR(VLOOKUP($C67,Сумма!$B$3:$C$855,2,FALSE)),0,IF(VLOOKUP($C67,Сумма!$B$3:$N$855,13,FALSE)=I67,VLOOKUP($C67,Сумма!$B$3:$C$855,2,FALSE),0))</f>
        <v>0</v>
      </c>
    </row>
    <row r="68" spans="1:10" ht="28" x14ac:dyDescent="0.35">
      <c r="A68" t="str">
        <f t="shared" si="0"/>
        <v>Фамилия, имя</v>
      </c>
      <c r="B68" s="3" t="s">
        <v>20</v>
      </c>
      <c r="C68" s="4" t="s">
        <v>31</v>
      </c>
      <c r="D68" s="4" t="s">
        <v>21</v>
      </c>
      <c r="E68" s="4" t="s">
        <v>22</v>
      </c>
      <c r="F68" s="4" t="s">
        <v>23</v>
      </c>
      <c r="G68" s="4" t="s">
        <v>24</v>
      </c>
      <c r="H68" s="4" t="s">
        <v>25</v>
      </c>
      <c r="I68" s="16"/>
      <c r="J68">
        <f>IF(ISERROR(VLOOKUP($C68,Сумма!$B$3:$C$855,2,FALSE)),0,IF(VLOOKUP($C68,Сумма!$B$3:$N$855,13,FALSE)=I68,VLOOKUP($C68,Сумма!$B$3:$C$855,2,FALSE),0))</f>
        <v>0</v>
      </c>
    </row>
    <row r="69" spans="1:10" x14ac:dyDescent="0.35">
      <c r="A69" t="str">
        <f t="shared" si="0"/>
        <v>Нестерова АлександраЖ14</v>
      </c>
      <c r="B69" s="4">
        <v>1</v>
      </c>
      <c r="C69" s="4" t="s">
        <v>439</v>
      </c>
      <c r="D69" s="4" t="s">
        <v>112</v>
      </c>
      <c r="E69" s="4">
        <v>2008</v>
      </c>
      <c r="F69" s="5">
        <v>1.4930555555555556E-2</v>
      </c>
      <c r="G69" s="4">
        <v>1</v>
      </c>
      <c r="H69" s="4">
        <v>200</v>
      </c>
      <c r="I69" s="16" t="s">
        <v>965</v>
      </c>
      <c r="J69" t="str">
        <f>IF(ISERROR(VLOOKUP($C69,Сумма!$B$3:$C$855,2,FALSE)),0,IF(VLOOKUP($C69,Сумма!$B$3:$N$855,13,FALSE)=I69,VLOOKUP($C69,Сумма!$B$3:$C$855,2,FALSE),0))</f>
        <v>СШОР 18 Канищева</v>
      </c>
    </row>
    <row r="70" spans="1:10" x14ac:dyDescent="0.35">
      <c r="A70" t="str">
        <f t="shared" si="0"/>
        <v>Савельева АринаЖ14</v>
      </c>
      <c r="B70" s="4">
        <v>2</v>
      </c>
      <c r="C70" s="4" t="s">
        <v>125</v>
      </c>
      <c r="D70" s="4" t="s">
        <v>48</v>
      </c>
      <c r="E70" s="4">
        <v>2008</v>
      </c>
      <c r="F70" s="5">
        <v>1.511574074074074E-2</v>
      </c>
      <c r="G70" s="4">
        <v>2</v>
      </c>
      <c r="H70" s="4">
        <v>198.8</v>
      </c>
      <c r="I70" s="16" t="s">
        <v>965</v>
      </c>
      <c r="J70" t="str">
        <f>IF(ISERROR(VLOOKUP($C70,Сумма!$B$3:$C$855,2,FALSE)),0,IF(VLOOKUP($C70,Сумма!$B$3:$N$855,13,FALSE)=I70,VLOOKUP($C70,Сумма!$B$3:$C$855,2,FALSE),0))</f>
        <v>СШОР 18 Юго-Запад</v>
      </c>
    </row>
    <row r="71" spans="1:10" x14ac:dyDescent="0.35">
      <c r="A71" t="str">
        <f t="shared" si="0"/>
        <v>Соболева АнастасияЖ14</v>
      </c>
      <c r="B71" s="4">
        <v>3</v>
      </c>
      <c r="C71" s="4" t="s">
        <v>435</v>
      </c>
      <c r="D71" s="4" t="s">
        <v>42</v>
      </c>
      <c r="E71" s="4">
        <v>2008</v>
      </c>
      <c r="F71" s="5">
        <v>1.5416666666666667E-2</v>
      </c>
      <c r="G71" s="4">
        <v>3</v>
      </c>
      <c r="H71" s="4">
        <v>196.8</v>
      </c>
      <c r="I71" s="16" t="s">
        <v>965</v>
      </c>
      <c r="J71" t="str">
        <f>IF(ISERROR(VLOOKUP($C71,Сумма!$B$3:$C$855,2,FALSE)),0,IF(VLOOKUP($C71,Сумма!$B$3:$N$855,13,FALSE)=I71,VLOOKUP($C71,Сумма!$B$3:$C$855,2,FALSE),0))</f>
        <v>СШОР 18 Авдеев</v>
      </c>
    </row>
    <row r="72" spans="1:10" x14ac:dyDescent="0.35">
      <c r="A72" t="str">
        <f t="shared" si="0"/>
        <v>Шишова ДарьяЖ14</v>
      </c>
      <c r="B72" s="4">
        <v>4</v>
      </c>
      <c r="C72" s="4" t="s">
        <v>436</v>
      </c>
      <c r="D72" s="4" t="s">
        <v>94</v>
      </c>
      <c r="E72" s="4">
        <v>2009</v>
      </c>
      <c r="F72" s="5">
        <v>1.545138888888889E-2</v>
      </c>
      <c r="G72" s="4">
        <v>4</v>
      </c>
      <c r="H72" s="4">
        <v>196.6</v>
      </c>
      <c r="I72" s="16" t="s">
        <v>965</v>
      </c>
      <c r="J72" t="str">
        <f>IF(ISERROR(VLOOKUP($C72,Сумма!$B$3:$C$855,2,FALSE)),0,IF(VLOOKUP($C72,Сумма!$B$3:$N$855,13,FALSE)=I72,VLOOKUP($C72,Сумма!$B$3:$C$855,2,FALSE),0))</f>
        <v>СШОР 18 Вильденберг</v>
      </c>
    </row>
    <row r="73" spans="1:10" x14ac:dyDescent="0.35">
      <c r="A73" t="str">
        <f t="shared" si="0"/>
        <v>Максимова ВикторияЖ14</v>
      </c>
      <c r="B73" s="4">
        <v>5</v>
      </c>
      <c r="C73" s="4" t="s">
        <v>92</v>
      </c>
      <c r="D73" s="4" t="s">
        <v>35</v>
      </c>
      <c r="E73" s="4">
        <v>2008</v>
      </c>
      <c r="F73" s="5">
        <v>1.5995370370370372E-2</v>
      </c>
      <c r="G73" s="4">
        <v>5</v>
      </c>
      <c r="H73" s="4">
        <v>192.9</v>
      </c>
      <c r="I73" s="16" t="s">
        <v>965</v>
      </c>
      <c r="J73" t="str">
        <f>IF(ISERROR(VLOOKUP($C73,Сумма!$B$3:$C$855,2,FALSE)),0,IF(VLOOKUP($C73,Сумма!$B$3:$N$855,13,FALSE)=I73,VLOOKUP($C73,Сумма!$B$3:$C$855,2,FALSE),0))</f>
        <v>СШОР 18 АТЛЕТ</v>
      </c>
    </row>
    <row r="74" spans="1:10" x14ac:dyDescent="0.35">
      <c r="A74" t="str">
        <f t="shared" si="0"/>
        <v>Шкурина МарияЖ14</v>
      </c>
      <c r="B74" s="4">
        <v>6</v>
      </c>
      <c r="C74" s="4" t="s">
        <v>438</v>
      </c>
      <c r="D74" s="4" t="s">
        <v>37</v>
      </c>
      <c r="E74" s="4">
        <v>2009</v>
      </c>
      <c r="F74" s="5">
        <v>1.6145833333333335E-2</v>
      </c>
      <c r="G74" s="4">
        <v>6</v>
      </c>
      <c r="H74" s="4">
        <v>191.9</v>
      </c>
      <c r="I74" s="16" t="s">
        <v>965</v>
      </c>
      <c r="J74" t="str">
        <f>IF(ISERROR(VLOOKUP($C74,Сумма!$B$3:$C$855,2,FALSE)),0,IF(VLOOKUP($C74,Сумма!$B$3:$N$855,13,FALSE)=I74,VLOOKUP($C74,Сумма!$B$3:$C$855,2,FALSE),0))</f>
        <v>СШОР 18 Макейчик</v>
      </c>
    </row>
    <row r="75" spans="1:10" x14ac:dyDescent="0.35">
      <c r="A75" t="str">
        <f t="shared" si="0"/>
        <v>Кузовкина ДарьяЖ14</v>
      </c>
      <c r="B75" s="4">
        <v>7</v>
      </c>
      <c r="C75" s="4" t="s">
        <v>93</v>
      </c>
      <c r="D75" s="4" t="s">
        <v>94</v>
      </c>
      <c r="E75" s="4">
        <v>2009</v>
      </c>
      <c r="F75" s="5">
        <v>1.667824074074074E-2</v>
      </c>
      <c r="G75" s="4">
        <v>7</v>
      </c>
      <c r="H75" s="4">
        <v>188.3</v>
      </c>
      <c r="I75" s="16" t="s">
        <v>965</v>
      </c>
      <c r="J75" t="str">
        <f>IF(ISERROR(VLOOKUP($C75,Сумма!$B$3:$C$855,2,FALSE)),0,IF(VLOOKUP($C75,Сумма!$B$3:$N$855,13,FALSE)=I75,VLOOKUP($C75,Сумма!$B$3:$C$855,2,FALSE),0))</f>
        <v>СШОР 18 Вильденберг</v>
      </c>
    </row>
    <row r="76" spans="1:10" x14ac:dyDescent="0.35">
      <c r="A76" t="str">
        <f t="shared" si="0"/>
        <v>Ряскина ВикторияЖ14</v>
      </c>
      <c r="B76" s="4">
        <v>8</v>
      </c>
      <c r="C76" s="4" t="s">
        <v>101</v>
      </c>
      <c r="D76" s="4" t="s">
        <v>42</v>
      </c>
      <c r="E76" s="4">
        <v>2009</v>
      </c>
      <c r="F76" s="5">
        <v>1.7465277777777777E-2</v>
      </c>
      <c r="G76" s="4">
        <v>8</v>
      </c>
      <c r="H76" s="4">
        <v>183.1</v>
      </c>
      <c r="I76" s="16" t="s">
        <v>965</v>
      </c>
      <c r="J76" t="str">
        <f>IF(ISERROR(VLOOKUP($C76,Сумма!$B$3:$C$855,2,FALSE)),0,IF(VLOOKUP($C76,Сумма!$B$3:$N$855,13,FALSE)=I76,VLOOKUP($C76,Сумма!$B$3:$C$855,2,FALSE),0))</f>
        <v>СШОР 18 Авдеев</v>
      </c>
    </row>
    <row r="77" spans="1:10" x14ac:dyDescent="0.35">
      <c r="A77" t="str">
        <f t="shared" si="0"/>
        <v>Шишлова АлисаЖ14</v>
      </c>
      <c r="B77" s="4">
        <v>9</v>
      </c>
      <c r="C77" s="4" t="s">
        <v>106</v>
      </c>
      <c r="D77" s="4" t="s">
        <v>42</v>
      </c>
      <c r="E77" s="4">
        <v>2009</v>
      </c>
      <c r="F77" s="5">
        <v>1.8067129629629631E-2</v>
      </c>
      <c r="G77" s="4">
        <v>9</v>
      </c>
      <c r="H77" s="4">
        <v>179</v>
      </c>
      <c r="I77" s="16" t="s">
        <v>965</v>
      </c>
      <c r="J77" t="str">
        <f>IF(ISERROR(VLOOKUP($C77,Сумма!$B$3:$C$855,2,FALSE)),0,IF(VLOOKUP($C77,Сумма!$B$3:$N$855,13,FALSE)=I77,VLOOKUP($C77,Сумма!$B$3:$C$855,2,FALSE),0))</f>
        <v>СШОР 18 Авдеев</v>
      </c>
    </row>
    <row r="78" spans="1:10" x14ac:dyDescent="0.35">
      <c r="A78" t="str">
        <f t="shared" ref="A78:A141" si="1">C78&amp;I78</f>
        <v>Белькова ДарьяЖ14</v>
      </c>
      <c r="B78" s="4">
        <v>10</v>
      </c>
      <c r="C78" s="4" t="s">
        <v>103</v>
      </c>
      <c r="D78" s="4" t="s">
        <v>37</v>
      </c>
      <c r="E78" s="4">
        <v>2008</v>
      </c>
      <c r="F78" s="5">
        <v>1.8113425925925925E-2</v>
      </c>
      <c r="G78" s="4">
        <v>10</v>
      </c>
      <c r="H78" s="4">
        <v>178.7</v>
      </c>
      <c r="I78" s="16" t="s">
        <v>965</v>
      </c>
      <c r="J78" t="str">
        <f>IF(ISERROR(VLOOKUP($C78,Сумма!$B$3:$C$855,2,FALSE)),0,IF(VLOOKUP($C78,Сумма!$B$3:$N$855,13,FALSE)=I78,VLOOKUP($C78,Сумма!$B$3:$C$855,2,FALSE),0))</f>
        <v>СШОР 18 Макейчик</v>
      </c>
    </row>
    <row r="79" spans="1:10" x14ac:dyDescent="0.35">
      <c r="A79" t="str">
        <f t="shared" si="1"/>
        <v>Лелякова СоняЖ14</v>
      </c>
      <c r="B79" s="4">
        <v>11</v>
      </c>
      <c r="C79" s="4" t="s">
        <v>102</v>
      </c>
      <c r="D79" s="4" t="s">
        <v>42</v>
      </c>
      <c r="E79" s="4">
        <v>2009</v>
      </c>
      <c r="F79" s="5">
        <v>1.894675925925926E-2</v>
      </c>
      <c r="G79" s="4">
        <v>11</v>
      </c>
      <c r="H79" s="4">
        <v>173.2</v>
      </c>
      <c r="I79" s="16" t="s">
        <v>965</v>
      </c>
      <c r="J79" t="str">
        <f>IF(ISERROR(VLOOKUP($C79,Сумма!$B$3:$C$855,2,FALSE)),0,IF(VLOOKUP($C79,Сумма!$B$3:$N$855,13,FALSE)=I79,VLOOKUP($C79,Сумма!$B$3:$C$855,2,FALSE),0))</f>
        <v>СШОР 18 Авдеев</v>
      </c>
    </row>
    <row r="80" spans="1:10" x14ac:dyDescent="0.35">
      <c r="A80" t="str">
        <f t="shared" si="1"/>
        <v>Талтынова ВикторияЖ14</v>
      </c>
      <c r="B80" s="4">
        <v>12</v>
      </c>
      <c r="C80" s="4" t="s">
        <v>105</v>
      </c>
      <c r="D80" s="4" t="s">
        <v>58</v>
      </c>
      <c r="E80" s="4">
        <v>2008</v>
      </c>
      <c r="F80" s="5">
        <v>1.8969907407407408E-2</v>
      </c>
      <c r="G80" s="4">
        <v>12</v>
      </c>
      <c r="H80" s="4">
        <v>173</v>
      </c>
      <c r="I80" s="16" t="s">
        <v>965</v>
      </c>
      <c r="J80" t="str">
        <f>IF(ISERROR(VLOOKUP($C80,Сумма!$B$3:$C$855,2,FALSE)),0,IF(VLOOKUP($C80,Сумма!$B$3:$N$855,13,FALSE)=I80,VLOOKUP($C80,Сумма!$B$3:$C$855,2,FALSE),0))</f>
        <v>СШОР 18 Дон спорт</v>
      </c>
    </row>
    <row r="81" spans="1:10" x14ac:dyDescent="0.35">
      <c r="A81" t="str">
        <f t="shared" si="1"/>
        <v>Громашева ДарьяЖ14</v>
      </c>
      <c r="B81" s="4">
        <v>13</v>
      </c>
      <c r="C81" s="4" t="s">
        <v>100</v>
      </c>
      <c r="D81" s="4" t="s">
        <v>48</v>
      </c>
      <c r="E81" s="4">
        <v>2009</v>
      </c>
      <c r="F81" s="5">
        <v>1.9224537037037037E-2</v>
      </c>
      <c r="G81" s="4">
        <v>13</v>
      </c>
      <c r="H81" s="4">
        <v>171.3</v>
      </c>
      <c r="I81" s="16" t="s">
        <v>965</v>
      </c>
      <c r="J81" t="str">
        <f>IF(ISERROR(VLOOKUP($C81,Сумма!$B$3:$C$855,2,FALSE)),0,IF(VLOOKUP($C81,Сумма!$B$3:$N$855,13,FALSE)=I81,VLOOKUP($C81,Сумма!$B$3:$C$855,2,FALSE),0))</f>
        <v>СШОР 18 Юго-Запад</v>
      </c>
    </row>
    <row r="82" spans="1:10" x14ac:dyDescent="0.35">
      <c r="A82" t="str">
        <f t="shared" si="1"/>
        <v>Топорова АлисаЖ14</v>
      </c>
      <c r="B82" s="4">
        <v>14</v>
      </c>
      <c r="C82" s="4" t="s">
        <v>109</v>
      </c>
      <c r="D82" s="4" t="s">
        <v>61</v>
      </c>
      <c r="E82" s="4">
        <v>2008</v>
      </c>
      <c r="F82" s="5">
        <v>2.0057870370370368E-2</v>
      </c>
      <c r="G82" s="4">
        <v>14</v>
      </c>
      <c r="H82" s="4">
        <v>165.7</v>
      </c>
      <c r="I82" s="16" t="s">
        <v>965</v>
      </c>
      <c r="J82" t="str">
        <f>IF(ISERROR(VLOOKUP($C82,Сумма!$B$3:$C$855,2,FALSE)),0,IF(VLOOKUP($C82,Сумма!$B$3:$N$855,13,FALSE)=I82,VLOOKUP($C82,Сумма!$B$3:$C$855,2,FALSE),0))</f>
        <v>СШОР 18 Азимут</v>
      </c>
    </row>
    <row r="83" spans="1:10" x14ac:dyDescent="0.35">
      <c r="A83" t="str">
        <f t="shared" si="1"/>
        <v>Малай МелисаЖ14</v>
      </c>
      <c r="B83" s="4">
        <v>15</v>
      </c>
      <c r="C83" s="4" t="s">
        <v>110</v>
      </c>
      <c r="D83" s="4" t="s">
        <v>33</v>
      </c>
      <c r="E83" s="4">
        <v>2008</v>
      </c>
      <c r="F83" s="5">
        <v>2.0092592592592592E-2</v>
      </c>
      <c r="G83" s="4">
        <v>15</v>
      </c>
      <c r="H83" s="4">
        <v>165.5</v>
      </c>
      <c r="I83" s="16" t="s">
        <v>965</v>
      </c>
      <c r="J83" t="str">
        <f>IF(ISERROR(VLOOKUP($C83,Сумма!$B$3:$C$855,2,FALSE)),0,IF(VLOOKUP($C83,Сумма!$B$3:$N$855,13,FALSE)=I83,VLOOKUP($C83,Сумма!$B$3:$C$855,2,FALSE),0))</f>
        <v>СШОР 18 ОРИОН</v>
      </c>
    </row>
    <row r="84" spans="1:10" x14ac:dyDescent="0.35">
      <c r="A84" t="str">
        <f t="shared" si="1"/>
        <v>Чиркова АннаЖ14</v>
      </c>
      <c r="B84" s="4">
        <v>16</v>
      </c>
      <c r="C84" s="4" t="s">
        <v>116</v>
      </c>
      <c r="D84" s="4" t="s">
        <v>61</v>
      </c>
      <c r="E84" s="4">
        <v>2008</v>
      </c>
      <c r="F84" s="5">
        <v>2.1979166666666664E-2</v>
      </c>
      <c r="G84" s="4">
        <v>16</v>
      </c>
      <c r="H84" s="4">
        <v>152.80000000000001</v>
      </c>
      <c r="I84" s="16" t="s">
        <v>965</v>
      </c>
      <c r="J84" t="str">
        <f>IF(ISERROR(VLOOKUP($C84,Сумма!$B$3:$C$855,2,FALSE)),0,IF(VLOOKUP($C84,Сумма!$B$3:$N$855,13,FALSE)=I84,VLOOKUP($C84,Сумма!$B$3:$C$855,2,FALSE),0))</f>
        <v>СШОР 18 Азимут</v>
      </c>
    </row>
    <row r="85" spans="1:10" x14ac:dyDescent="0.35">
      <c r="A85" t="str">
        <f t="shared" si="1"/>
        <v>Иванова ПолинаЖ14</v>
      </c>
      <c r="B85" s="4">
        <v>17</v>
      </c>
      <c r="C85" s="4" t="s">
        <v>108</v>
      </c>
      <c r="D85" s="4" t="s">
        <v>94</v>
      </c>
      <c r="E85" s="4">
        <v>2009</v>
      </c>
      <c r="F85" s="5">
        <v>2.2303240740740738E-2</v>
      </c>
      <c r="G85" s="4">
        <v>17</v>
      </c>
      <c r="H85" s="4">
        <v>150.69999999999999</v>
      </c>
      <c r="I85" s="16" t="s">
        <v>965</v>
      </c>
      <c r="J85" t="str">
        <f>IF(ISERROR(VLOOKUP($C85,Сумма!$B$3:$C$855,2,FALSE)),0,IF(VLOOKUP($C85,Сумма!$B$3:$N$855,13,FALSE)=I85,VLOOKUP($C85,Сумма!$B$3:$C$855,2,FALSE),0))</f>
        <v>СШОР 18 Вильденберг</v>
      </c>
    </row>
    <row r="86" spans="1:10" x14ac:dyDescent="0.35">
      <c r="A86" t="str">
        <f t="shared" si="1"/>
        <v>Понамаренко АннаЖ14</v>
      </c>
      <c r="B86" s="4">
        <v>18</v>
      </c>
      <c r="C86" s="4" t="s">
        <v>95</v>
      </c>
      <c r="D86" s="4" t="s">
        <v>46</v>
      </c>
      <c r="E86" s="4">
        <v>2008</v>
      </c>
      <c r="F86" s="5">
        <v>2.2326388888888885E-2</v>
      </c>
      <c r="G86" s="4">
        <v>18</v>
      </c>
      <c r="H86" s="4">
        <v>150.5</v>
      </c>
      <c r="I86" s="16" t="s">
        <v>965</v>
      </c>
      <c r="J86" t="str">
        <f>IF(ISERROR(VLOOKUP($C86,Сумма!$B$3:$C$855,2,FALSE)),0,IF(VLOOKUP($C86,Сумма!$B$3:$N$855,13,FALSE)=I86,VLOOKUP($C86,Сумма!$B$3:$C$855,2,FALSE),0))</f>
        <v>СШОР 18 Смородино</v>
      </c>
    </row>
    <row r="87" spans="1:10" x14ac:dyDescent="0.35">
      <c r="A87" t="str">
        <f t="shared" si="1"/>
        <v>Бердникова ВероникаЖ14</v>
      </c>
      <c r="B87" s="4">
        <v>19</v>
      </c>
      <c r="C87" s="4" t="s">
        <v>121</v>
      </c>
      <c r="D87" s="4" t="s">
        <v>44</v>
      </c>
      <c r="E87" s="4">
        <v>2009</v>
      </c>
      <c r="F87" s="5">
        <v>2.2754629629629628E-2</v>
      </c>
      <c r="G87" s="4">
        <v>19</v>
      </c>
      <c r="H87" s="4">
        <v>147.6</v>
      </c>
      <c r="I87" s="16" t="s">
        <v>965</v>
      </c>
      <c r="J87" t="str">
        <f>IF(ISERROR(VLOOKUP($C87,Сумма!$B$3:$C$855,2,FALSE)),0,IF(VLOOKUP($C87,Сумма!$B$3:$N$855,13,FALSE)=I87,VLOOKUP($C87,Сумма!$B$3:$C$855,2,FALSE),0))</f>
        <v>СШОР 18 Юго-Запад</v>
      </c>
    </row>
    <row r="88" spans="1:10" x14ac:dyDescent="0.35">
      <c r="A88" t="str">
        <f t="shared" si="1"/>
        <v>Бударина АлисаЖ14</v>
      </c>
      <c r="B88" s="4">
        <v>20</v>
      </c>
      <c r="C88" s="4" t="s">
        <v>442</v>
      </c>
      <c r="D88" s="4" t="s">
        <v>94</v>
      </c>
      <c r="E88" s="4">
        <v>2009</v>
      </c>
      <c r="F88" s="5">
        <v>2.314814814814815E-2</v>
      </c>
      <c r="G88" s="4">
        <v>20</v>
      </c>
      <c r="H88" s="4">
        <v>145</v>
      </c>
      <c r="I88" s="16" t="s">
        <v>965</v>
      </c>
      <c r="J88" t="str">
        <f>IF(ISERROR(VLOOKUP($C88,Сумма!$B$3:$C$855,2,FALSE)),0,IF(VLOOKUP($C88,Сумма!$B$3:$N$855,13,FALSE)=I88,VLOOKUP($C88,Сумма!$B$3:$C$855,2,FALSE),0))</f>
        <v>СШОР 18 Вильденберг</v>
      </c>
    </row>
    <row r="89" spans="1:10" x14ac:dyDescent="0.35">
      <c r="A89" t="str">
        <f t="shared" si="1"/>
        <v>Божко АлинаЖ14</v>
      </c>
      <c r="B89" s="4">
        <v>21</v>
      </c>
      <c r="C89" s="4" t="s">
        <v>99</v>
      </c>
      <c r="D89" s="4" t="s">
        <v>35</v>
      </c>
      <c r="E89" s="4">
        <v>2009</v>
      </c>
      <c r="F89" s="5">
        <v>2.7534722222222221E-2</v>
      </c>
      <c r="G89" s="4">
        <v>21</v>
      </c>
      <c r="H89" s="4">
        <v>115.6</v>
      </c>
      <c r="I89" s="16" t="s">
        <v>965</v>
      </c>
      <c r="J89" t="str">
        <f>IF(ISERROR(VLOOKUP($C89,Сумма!$B$3:$C$855,2,FALSE)),0,IF(VLOOKUP($C89,Сумма!$B$3:$N$855,13,FALSE)=I89,VLOOKUP($C89,Сумма!$B$3:$C$855,2,FALSE),0))</f>
        <v>СШОР 18 АТЛЕТ</v>
      </c>
    </row>
    <row r="90" spans="1:10" x14ac:dyDescent="0.35">
      <c r="A90" t="str">
        <f t="shared" si="1"/>
        <v>Наумова СофияЖ14</v>
      </c>
      <c r="B90" s="4">
        <v>22</v>
      </c>
      <c r="C90" s="4" t="s">
        <v>120</v>
      </c>
      <c r="D90" s="4" t="s">
        <v>61</v>
      </c>
      <c r="E90" s="4">
        <v>2009</v>
      </c>
      <c r="F90" s="5">
        <v>2.8888888888888891E-2</v>
      </c>
      <c r="G90" s="4">
        <v>22</v>
      </c>
      <c r="H90" s="4">
        <v>106.6</v>
      </c>
      <c r="I90" s="16" t="s">
        <v>965</v>
      </c>
      <c r="J90" t="str">
        <f>IF(ISERROR(VLOOKUP($C90,Сумма!$B$3:$C$855,2,FALSE)),0,IF(VLOOKUP($C90,Сумма!$B$3:$N$855,13,FALSE)=I90,VLOOKUP($C90,Сумма!$B$3:$C$855,2,FALSE),0))</f>
        <v>СШОР 18 Азимут</v>
      </c>
    </row>
    <row r="91" spans="1:10" x14ac:dyDescent="0.35">
      <c r="A91" t="str">
        <f t="shared" si="1"/>
        <v>Диброва АринаЖ14</v>
      </c>
      <c r="B91" s="4">
        <v>23</v>
      </c>
      <c r="C91" s="4" t="s">
        <v>660</v>
      </c>
      <c r="D91" s="4" t="s">
        <v>46</v>
      </c>
      <c r="E91" s="4">
        <v>2009</v>
      </c>
      <c r="F91" s="5">
        <v>2.8993055555555553E-2</v>
      </c>
      <c r="G91" s="4">
        <v>23</v>
      </c>
      <c r="H91" s="4">
        <v>105.9</v>
      </c>
      <c r="I91" s="16" t="s">
        <v>965</v>
      </c>
      <c r="J91" t="str">
        <f>IF(ISERROR(VLOOKUP($C91,Сумма!$B$3:$C$855,2,FALSE)),0,IF(VLOOKUP($C91,Сумма!$B$3:$N$855,13,FALSE)=I91,VLOOKUP($C91,Сумма!$B$3:$C$855,2,FALSE),0))</f>
        <v>СШОР 18 Смородино</v>
      </c>
    </row>
    <row r="92" spans="1:10" x14ac:dyDescent="0.35">
      <c r="A92" t="str">
        <f t="shared" si="1"/>
        <v>Бердникова АринаЖ14</v>
      </c>
      <c r="B92" s="4">
        <v>24</v>
      </c>
      <c r="C92" s="4" t="s">
        <v>445</v>
      </c>
      <c r="D92" s="4" t="s">
        <v>112</v>
      </c>
      <c r="E92" s="4">
        <v>2008</v>
      </c>
      <c r="F92" s="5">
        <v>2.960648148148148E-2</v>
      </c>
      <c r="G92" s="4">
        <v>24</v>
      </c>
      <c r="H92" s="4">
        <v>101.8</v>
      </c>
      <c r="I92" s="16" t="s">
        <v>965</v>
      </c>
      <c r="J92" t="str">
        <f>IF(ISERROR(VLOOKUP($C92,Сумма!$B$3:$C$855,2,FALSE)),0,IF(VLOOKUP($C92,Сумма!$B$3:$N$855,13,FALSE)=I92,VLOOKUP($C92,Сумма!$B$3:$C$855,2,FALSE),0))</f>
        <v>СШОР 18 Канищева</v>
      </c>
    </row>
    <row r="93" spans="1:10" x14ac:dyDescent="0.35">
      <c r="A93" t="str">
        <f t="shared" si="1"/>
        <v>Бычуткина АлександраЖ14</v>
      </c>
      <c r="B93" s="4">
        <v>25</v>
      </c>
      <c r="C93" s="4" t="s">
        <v>730</v>
      </c>
      <c r="D93" s="4" t="s">
        <v>48</v>
      </c>
      <c r="E93" s="4">
        <v>2008</v>
      </c>
      <c r="F93" s="5">
        <v>2.9930555555555557E-2</v>
      </c>
      <c r="G93" s="4">
        <v>25</v>
      </c>
      <c r="H93" s="4">
        <v>99.6</v>
      </c>
      <c r="I93" s="16" t="s">
        <v>965</v>
      </c>
      <c r="J93" t="str">
        <f>IF(ISERROR(VLOOKUP($C93,Сумма!$B$3:$C$855,2,FALSE)),0,IF(VLOOKUP($C93,Сумма!$B$3:$N$855,13,FALSE)=I93,VLOOKUP($C93,Сумма!$B$3:$C$855,2,FALSE),0))</f>
        <v>СШОР 18 Юго-Запад</v>
      </c>
    </row>
    <row r="94" spans="1:10" x14ac:dyDescent="0.35">
      <c r="A94" t="str">
        <f t="shared" si="1"/>
        <v>Старцева ИринаЖ14</v>
      </c>
      <c r="B94" s="4">
        <v>26</v>
      </c>
      <c r="C94" s="4" t="s">
        <v>114</v>
      </c>
      <c r="D94" s="4" t="s">
        <v>35</v>
      </c>
      <c r="E94" s="4">
        <v>2009</v>
      </c>
      <c r="F94" s="5">
        <v>3.0381944444444444E-2</v>
      </c>
      <c r="G94" s="4">
        <v>26</v>
      </c>
      <c r="H94" s="4">
        <v>96.6</v>
      </c>
      <c r="I94" s="16" t="s">
        <v>965</v>
      </c>
      <c r="J94" t="str">
        <f>IF(ISERROR(VLOOKUP($C94,Сумма!$B$3:$C$855,2,FALSE)),0,IF(VLOOKUP($C94,Сумма!$B$3:$N$855,13,FALSE)=I94,VLOOKUP($C94,Сумма!$B$3:$C$855,2,FALSE),0))</f>
        <v>СШОР 18 АТЛЕТ</v>
      </c>
    </row>
    <row r="95" spans="1:10" x14ac:dyDescent="0.35">
      <c r="A95" t="str">
        <f t="shared" si="1"/>
        <v>Бердникова ЕваЖ14</v>
      </c>
      <c r="B95" s="4">
        <v>27</v>
      </c>
      <c r="C95" s="4" t="s">
        <v>450</v>
      </c>
      <c r="D95" s="4" t="s">
        <v>112</v>
      </c>
      <c r="E95" s="4">
        <v>2008</v>
      </c>
      <c r="F95" s="5">
        <v>3.0613425925925929E-2</v>
      </c>
      <c r="G95" s="4">
        <v>27</v>
      </c>
      <c r="H95" s="4">
        <v>95</v>
      </c>
      <c r="I95" s="16" t="s">
        <v>965</v>
      </c>
      <c r="J95" t="str">
        <f>IF(ISERROR(VLOOKUP($C95,Сумма!$B$3:$C$855,2,FALSE)),0,IF(VLOOKUP($C95,Сумма!$B$3:$N$855,13,FALSE)=I95,VLOOKUP($C95,Сумма!$B$3:$C$855,2,FALSE),0))</f>
        <v>СШОР 18 Канищева</v>
      </c>
    </row>
    <row r="96" spans="1:10" x14ac:dyDescent="0.35">
      <c r="A96" t="str">
        <f t="shared" si="1"/>
        <v>Корсакова АнастасияЖ14</v>
      </c>
      <c r="B96" s="4">
        <v>28</v>
      </c>
      <c r="C96" s="4" t="s">
        <v>107</v>
      </c>
      <c r="D96" s="4" t="s">
        <v>37</v>
      </c>
      <c r="E96" s="4">
        <v>2009</v>
      </c>
      <c r="F96" s="5">
        <v>3.0636574074074076E-2</v>
      </c>
      <c r="G96" s="4">
        <v>28</v>
      </c>
      <c r="H96" s="4">
        <v>94.9</v>
      </c>
      <c r="I96" s="16" t="s">
        <v>965</v>
      </c>
      <c r="J96" t="str">
        <f>IF(ISERROR(VLOOKUP($C96,Сумма!$B$3:$C$855,2,FALSE)),0,IF(VLOOKUP($C96,Сумма!$B$3:$N$855,13,FALSE)=I96,VLOOKUP($C96,Сумма!$B$3:$C$855,2,FALSE),0))</f>
        <v>СШОР 18 Макейчик</v>
      </c>
    </row>
    <row r="97" spans="1:10" x14ac:dyDescent="0.35">
      <c r="A97" t="str">
        <f t="shared" si="1"/>
        <v>Мягкова АнастасияЖ14</v>
      </c>
      <c r="B97" s="4">
        <v>29</v>
      </c>
      <c r="C97" s="4" t="s">
        <v>451</v>
      </c>
      <c r="D97" s="4" t="s">
        <v>46</v>
      </c>
      <c r="E97" s="4">
        <v>2008</v>
      </c>
      <c r="F97" s="5">
        <v>3.2499999999999994E-2</v>
      </c>
      <c r="G97" s="4">
        <v>29</v>
      </c>
      <c r="H97" s="4">
        <v>82.4</v>
      </c>
      <c r="I97" s="16" t="s">
        <v>965</v>
      </c>
      <c r="J97" t="str">
        <f>IF(ISERROR(VLOOKUP($C97,Сумма!$B$3:$C$855,2,FALSE)),0,IF(VLOOKUP($C97,Сумма!$B$3:$N$855,13,FALSE)=I97,VLOOKUP($C97,Сумма!$B$3:$C$855,2,FALSE),0))</f>
        <v>СШОР 18 Смородино</v>
      </c>
    </row>
    <row r="98" spans="1:10" x14ac:dyDescent="0.35">
      <c r="A98" t="str">
        <f t="shared" si="1"/>
        <v>Харичкова КсенияЖ14</v>
      </c>
      <c r="B98" s="4">
        <v>30</v>
      </c>
      <c r="C98" s="4" t="s">
        <v>448</v>
      </c>
      <c r="D98" s="4" t="s">
        <v>39</v>
      </c>
      <c r="E98" s="4">
        <v>2009</v>
      </c>
      <c r="F98" s="5">
        <v>3.5393518518518519E-2</v>
      </c>
      <c r="G98" s="4">
        <v>30</v>
      </c>
      <c r="H98" s="4">
        <v>63</v>
      </c>
      <c r="I98" s="16" t="s">
        <v>965</v>
      </c>
      <c r="J98" t="str">
        <f>IF(ISERROR(VLOOKUP($C98,Сумма!$B$3:$C$855,2,FALSE)),0,IF(VLOOKUP($C98,Сумма!$B$3:$N$855,13,FALSE)=I98,VLOOKUP($C98,Сумма!$B$3:$C$855,2,FALSE),0))</f>
        <v>СШОР 18 Sirius Пи</v>
      </c>
    </row>
    <row r="99" spans="1:10" x14ac:dyDescent="0.35">
      <c r="A99" t="str">
        <f t="shared" si="1"/>
        <v>Комарова ВикторияЖ14</v>
      </c>
      <c r="B99" s="4">
        <v>31</v>
      </c>
      <c r="C99" s="4" t="s">
        <v>118</v>
      </c>
      <c r="D99" s="4" t="s">
        <v>37</v>
      </c>
      <c r="E99" s="4">
        <v>2009</v>
      </c>
      <c r="F99" s="5">
        <v>4.0081018518518523E-2</v>
      </c>
      <c r="G99" s="4">
        <v>31</v>
      </c>
      <c r="H99" s="4">
        <v>31.6</v>
      </c>
      <c r="I99" s="16" t="s">
        <v>965</v>
      </c>
      <c r="J99" t="str">
        <f>IF(ISERROR(VLOOKUP($C99,Сумма!$B$3:$C$855,2,FALSE)),0,IF(VLOOKUP($C99,Сумма!$B$3:$N$855,13,FALSE)=I99,VLOOKUP($C99,Сумма!$B$3:$C$855,2,FALSE),0))</f>
        <v>СШОР 18 Макейчик</v>
      </c>
    </row>
    <row r="100" spans="1:10" x14ac:dyDescent="0.35">
      <c r="A100" t="str">
        <f t="shared" si="1"/>
        <v>Баженова МаргаритаЖ14</v>
      </c>
      <c r="B100" s="4">
        <v>32</v>
      </c>
      <c r="C100" s="4" t="s">
        <v>111</v>
      </c>
      <c r="D100" s="4" t="s">
        <v>112</v>
      </c>
      <c r="E100" s="4">
        <v>2009</v>
      </c>
      <c r="F100" s="5">
        <v>4.4386574074074071E-2</v>
      </c>
      <c r="G100" s="4">
        <v>32</v>
      </c>
      <c r="H100" s="4">
        <v>2.8</v>
      </c>
      <c r="I100" s="16" t="s">
        <v>965</v>
      </c>
      <c r="J100" t="str">
        <f>IF(ISERROR(VLOOKUP($C100,Сумма!$B$3:$C$855,2,FALSE)),0,IF(VLOOKUP($C100,Сумма!$B$3:$N$855,13,FALSE)=I100,VLOOKUP($C100,Сумма!$B$3:$C$855,2,FALSE),0))</f>
        <v>СШОР 18 Канищева</v>
      </c>
    </row>
    <row r="101" spans="1:10" x14ac:dyDescent="0.35">
      <c r="A101" t="str">
        <f t="shared" si="1"/>
        <v>Мелихова МарияЖ14</v>
      </c>
      <c r="B101" s="4">
        <v>33</v>
      </c>
      <c r="C101" s="4" t="s">
        <v>113</v>
      </c>
      <c r="D101" s="4" t="s">
        <v>61</v>
      </c>
      <c r="E101" s="4">
        <v>2008</v>
      </c>
      <c r="F101" s="5">
        <v>4.7974537037037045E-2</v>
      </c>
      <c r="G101" s="4">
        <v>33</v>
      </c>
      <c r="H101" s="4">
        <v>1</v>
      </c>
      <c r="I101" s="16" t="s">
        <v>965</v>
      </c>
      <c r="J101" t="str">
        <f>IF(ISERROR(VLOOKUP($C101,Сумма!$B$3:$C$855,2,FALSE)),0,IF(VLOOKUP($C101,Сумма!$B$3:$N$855,13,FALSE)=I101,VLOOKUP($C101,Сумма!$B$3:$C$855,2,FALSE),0))</f>
        <v>СШОР 18 Азимут</v>
      </c>
    </row>
    <row r="102" spans="1:10" x14ac:dyDescent="0.35">
      <c r="A102" t="str">
        <f t="shared" si="1"/>
        <v>Бейнарович АнгелинаЖ14</v>
      </c>
      <c r="B102" s="4">
        <v>34</v>
      </c>
      <c r="C102" s="4" t="s">
        <v>104</v>
      </c>
      <c r="D102" s="4" t="s">
        <v>39</v>
      </c>
      <c r="E102" s="4">
        <v>2009</v>
      </c>
      <c r="F102" s="4" t="s">
        <v>727</v>
      </c>
      <c r="G102" s="4"/>
      <c r="I102" s="16" t="s">
        <v>965</v>
      </c>
      <c r="J102" t="str">
        <f>IF(ISERROR(VLOOKUP($C102,Сумма!$B$3:$C$855,2,FALSE)),0,IF(VLOOKUP($C102,Сумма!$B$3:$N$855,13,FALSE)=I102,VLOOKUP($C102,Сумма!$B$3:$C$855,2,FALSE),0))</f>
        <v>СШОР 18 Sirius Пи</v>
      </c>
    </row>
    <row r="103" spans="1:10" x14ac:dyDescent="0.35">
      <c r="A103" t="str">
        <f t="shared" si="1"/>
        <v>Корчагина АлёнаЖ14</v>
      </c>
      <c r="B103" s="4">
        <v>35</v>
      </c>
      <c r="C103" s="4" t="s">
        <v>97</v>
      </c>
      <c r="D103" s="4" t="s">
        <v>98</v>
      </c>
      <c r="E103" s="4">
        <v>2009</v>
      </c>
      <c r="F103" s="4" t="s">
        <v>727</v>
      </c>
      <c r="G103" s="4"/>
      <c r="I103" s="16" t="s">
        <v>965</v>
      </c>
      <c r="J103" t="str">
        <f>IF(ISERROR(VLOOKUP($C103,Сумма!$B$3:$C$855,2,FALSE)),0,IF(VLOOKUP($C103,Сумма!$B$3:$N$855,13,FALSE)=I103,VLOOKUP($C103,Сумма!$B$3:$C$855,2,FALSE),0))</f>
        <v>СШОР 18 Торнадо</v>
      </c>
    </row>
    <row r="104" spans="1:10" ht="15.5" x14ac:dyDescent="0.35">
      <c r="A104" t="str">
        <f t="shared" si="1"/>
        <v/>
      </c>
      <c r="B104" s="40" t="s">
        <v>731</v>
      </c>
      <c r="C104" s="40"/>
      <c r="D104" s="40"/>
      <c r="E104" s="40"/>
      <c r="F104" s="40"/>
      <c r="G104" s="40"/>
      <c r="H104" s="40"/>
      <c r="I104" s="17"/>
      <c r="J104">
        <f>IF(ISERROR(VLOOKUP($C104,Сумма!$B$3:$C$855,2,FALSE)),0,IF(VLOOKUP($C104,Сумма!$B$3:$N$855,13,FALSE)=I104,VLOOKUP($C104,Сумма!$B$3:$C$855,2,FALSE),0))</f>
        <v>0</v>
      </c>
    </row>
    <row r="105" spans="1:10" ht="15.5" x14ac:dyDescent="0.35">
      <c r="A105" t="str">
        <f t="shared" si="1"/>
        <v/>
      </c>
      <c r="B105" s="40"/>
      <c r="C105" s="40"/>
      <c r="D105" s="40"/>
      <c r="E105" s="40"/>
      <c r="F105" s="40"/>
      <c r="G105" s="40"/>
      <c r="H105" s="40"/>
      <c r="I105" s="17"/>
      <c r="J105">
        <f>IF(ISERROR(VLOOKUP($C105,Сумма!$B$3:$C$855,2,FALSE)),0,IF(VLOOKUP($C105,Сумма!$B$3:$N$855,13,FALSE)=I105,VLOOKUP($C105,Сумма!$B$3:$C$855,2,FALSE),0))</f>
        <v>0</v>
      </c>
    </row>
    <row r="106" spans="1:10" ht="28" x14ac:dyDescent="0.35">
      <c r="A106" t="str">
        <f t="shared" si="1"/>
        <v>Фамилия, имя</v>
      </c>
      <c r="B106" s="3" t="s">
        <v>20</v>
      </c>
      <c r="C106" s="4" t="s">
        <v>31</v>
      </c>
      <c r="D106" s="4" t="s">
        <v>21</v>
      </c>
      <c r="E106" s="4" t="s">
        <v>22</v>
      </c>
      <c r="F106" s="4" t="s">
        <v>23</v>
      </c>
      <c r="G106" s="4" t="s">
        <v>24</v>
      </c>
      <c r="H106" s="4" t="s">
        <v>25</v>
      </c>
      <c r="I106" s="16"/>
      <c r="J106">
        <f>IF(ISERROR(VLOOKUP($C106,Сумма!$B$3:$C$855,2,FALSE)),0,IF(VLOOKUP($C106,Сумма!$B$3:$N$855,13,FALSE)=I106,VLOOKUP($C106,Сумма!$B$3:$C$855,2,FALSE),0))</f>
        <v>0</v>
      </c>
    </row>
    <row r="107" spans="1:10" x14ac:dyDescent="0.35">
      <c r="A107" t="str">
        <f t="shared" si="1"/>
        <v>Кудинова ДарьяЖ16</v>
      </c>
      <c r="B107" s="4">
        <v>1</v>
      </c>
      <c r="C107" s="4" t="s">
        <v>457</v>
      </c>
      <c r="D107" s="4" t="s">
        <v>42</v>
      </c>
      <c r="E107" s="4">
        <v>2007</v>
      </c>
      <c r="F107" s="5">
        <v>1.7673611111111109E-2</v>
      </c>
      <c r="G107" s="4">
        <v>1</v>
      </c>
      <c r="H107" s="4">
        <v>200</v>
      </c>
      <c r="I107" s="16" t="s">
        <v>966</v>
      </c>
      <c r="J107" t="str">
        <f>IF(ISERROR(VLOOKUP($C107,Сумма!$B$3:$C$855,2,FALSE)),0,IF(VLOOKUP($C107,Сумма!$B$3:$N$855,13,FALSE)=I107,VLOOKUP($C107,Сумма!$B$3:$C$855,2,FALSE),0))</f>
        <v>СШОР 18 Авдеев</v>
      </c>
    </row>
    <row r="108" spans="1:10" x14ac:dyDescent="0.35">
      <c r="A108" t="str">
        <f t="shared" si="1"/>
        <v>Степанова АлисаЖ16</v>
      </c>
      <c r="B108" s="4">
        <v>2</v>
      </c>
      <c r="C108" s="4" t="s">
        <v>455</v>
      </c>
      <c r="D108" s="4" t="s">
        <v>37</v>
      </c>
      <c r="E108" s="4">
        <v>2006</v>
      </c>
      <c r="F108" s="5">
        <v>0.02</v>
      </c>
      <c r="G108" s="4">
        <v>2</v>
      </c>
      <c r="H108" s="4">
        <v>186.9</v>
      </c>
      <c r="I108" s="16" t="s">
        <v>966</v>
      </c>
      <c r="J108" t="str">
        <f>IF(ISERROR(VLOOKUP($C108,Сумма!$B$3:$C$855,2,FALSE)),0,IF(VLOOKUP($C108,Сумма!$B$3:$N$855,13,FALSE)=I108,VLOOKUP($C108,Сумма!$B$3:$C$855,2,FALSE),0))</f>
        <v>СШОР 18 Макейчик</v>
      </c>
    </row>
    <row r="109" spans="1:10" x14ac:dyDescent="0.35">
      <c r="A109" t="str">
        <f t="shared" si="1"/>
        <v>Вильденберг ВалерияЖ16</v>
      </c>
      <c r="B109" s="4">
        <v>3</v>
      </c>
      <c r="C109" s="4" t="s">
        <v>458</v>
      </c>
      <c r="D109" s="4" t="s">
        <v>94</v>
      </c>
      <c r="E109" s="4">
        <v>2007</v>
      </c>
      <c r="F109" s="5">
        <v>2.0081018518518519E-2</v>
      </c>
      <c r="G109" s="4">
        <v>3</v>
      </c>
      <c r="H109" s="4">
        <v>186.4</v>
      </c>
      <c r="I109" s="16" t="s">
        <v>966</v>
      </c>
      <c r="J109" t="str">
        <f>IF(ISERROR(VLOOKUP($C109,Сумма!$B$3:$C$855,2,FALSE)),0,IF(VLOOKUP($C109,Сумма!$B$3:$N$855,13,FALSE)=I109,VLOOKUP($C109,Сумма!$B$3:$C$855,2,FALSE),0))</f>
        <v>СШОР 18 Вильденберг</v>
      </c>
    </row>
    <row r="110" spans="1:10" x14ac:dyDescent="0.35">
      <c r="A110" t="str">
        <f t="shared" si="1"/>
        <v>Иванова ЮлияЖ16</v>
      </c>
      <c r="B110" s="4">
        <v>4</v>
      </c>
      <c r="C110" s="4" t="s">
        <v>456</v>
      </c>
      <c r="D110" s="4" t="s">
        <v>35</v>
      </c>
      <c r="E110" s="4">
        <v>2006</v>
      </c>
      <c r="F110" s="5">
        <v>2.0150462962962964E-2</v>
      </c>
      <c r="G110" s="4">
        <v>4</v>
      </c>
      <c r="H110" s="4">
        <v>186</v>
      </c>
      <c r="I110" s="16" t="s">
        <v>966</v>
      </c>
      <c r="J110" t="str">
        <f>IF(ISERROR(VLOOKUP($C110,Сумма!$B$3:$C$855,2,FALSE)),0,IF(VLOOKUP($C110,Сумма!$B$3:$N$855,13,FALSE)=I110,VLOOKUP($C110,Сумма!$B$3:$C$855,2,FALSE),0))</f>
        <v>СШОР 18 АТЛЕТ</v>
      </c>
    </row>
    <row r="111" spans="1:10" x14ac:dyDescent="0.35">
      <c r="A111" t="str">
        <f t="shared" si="1"/>
        <v>Трофимова МарияЖ16</v>
      </c>
      <c r="B111" s="4">
        <v>5</v>
      </c>
      <c r="C111" s="4" t="s">
        <v>130</v>
      </c>
      <c r="D111" s="4" t="s">
        <v>48</v>
      </c>
      <c r="E111" s="4">
        <v>2006</v>
      </c>
      <c r="F111" s="5">
        <v>2.0590277777777777E-2</v>
      </c>
      <c r="G111" s="4">
        <v>5</v>
      </c>
      <c r="H111" s="4">
        <v>183.5</v>
      </c>
      <c r="I111" s="16" t="s">
        <v>966</v>
      </c>
      <c r="J111" t="str">
        <f>IF(ISERROR(VLOOKUP($C111,Сумма!$B$3:$C$855,2,FALSE)),0,IF(VLOOKUP($C111,Сумма!$B$3:$N$855,13,FALSE)=I111,VLOOKUP($C111,Сумма!$B$3:$C$855,2,FALSE),0))</f>
        <v>СШОР 18 Юго-Запад</v>
      </c>
    </row>
    <row r="112" spans="1:10" x14ac:dyDescent="0.35">
      <c r="A112" t="str">
        <f t="shared" si="1"/>
        <v>Калантарова АлинаЖ16</v>
      </c>
      <c r="B112" s="4">
        <v>6</v>
      </c>
      <c r="C112" s="4" t="s">
        <v>127</v>
      </c>
      <c r="D112" s="4" t="s">
        <v>58</v>
      </c>
      <c r="E112" s="4">
        <v>2007</v>
      </c>
      <c r="F112" s="5">
        <v>2.1458333333333333E-2</v>
      </c>
      <c r="G112" s="4">
        <v>6</v>
      </c>
      <c r="H112" s="4">
        <v>178.6</v>
      </c>
      <c r="I112" s="16" t="s">
        <v>966</v>
      </c>
      <c r="J112" t="str">
        <f>IF(ISERROR(VLOOKUP($C112,Сумма!$B$3:$C$855,2,FALSE)),0,IF(VLOOKUP($C112,Сумма!$B$3:$N$855,13,FALSE)=I112,VLOOKUP($C112,Сумма!$B$3:$C$855,2,FALSE),0))</f>
        <v>СШОР 18 Дон спорт</v>
      </c>
    </row>
    <row r="113" spans="1:10" x14ac:dyDescent="0.35">
      <c r="A113" t="str">
        <f t="shared" si="1"/>
        <v>Жулькина ЕкатеринаЖ16</v>
      </c>
      <c r="B113" s="4">
        <v>7</v>
      </c>
      <c r="C113" s="4" t="s">
        <v>459</v>
      </c>
      <c r="D113" s="4" t="s">
        <v>44</v>
      </c>
      <c r="E113" s="4">
        <v>2006</v>
      </c>
      <c r="F113" s="5">
        <v>2.1979166666666664E-2</v>
      </c>
      <c r="G113" s="4">
        <v>7</v>
      </c>
      <c r="H113" s="4">
        <v>175.7</v>
      </c>
      <c r="I113" s="16" t="s">
        <v>966</v>
      </c>
      <c r="J113" t="str">
        <f>IF(ISERROR(VLOOKUP($C113,Сумма!$B$3:$C$855,2,FALSE)),0,IF(VLOOKUP($C113,Сумма!$B$3:$N$855,13,FALSE)=I113,VLOOKUP($C113,Сумма!$B$3:$C$855,2,FALSE),0))</f>
        <v>СШОР 18 Берёзовая р</v>
      </c>
    </row>
    <row r="114" spans="1:10" x14ac:dyDescent="0.35">
      <c r="A114" t="str">
        <f t="shared" si="1"/>
        <v>Огаркова УльянаЖ16</v>
      </c>
      <c r="B114" s="4">
        <v>8</v>
      </c>
      <c r="C114" s="4" t="s">
        <v>131</v>
      </c>
      <c r="D114" s="4" t="s">
        <v>48</v>
      </c>
      <c r="E114" s="4">
        <v>2007</v>
      </c>
      <c r="F114" s="5">
        <v>2.2210648148148149E-2</v>
      </c>
      <c r="G114" s="4">
        <v>8</v>
      </c>
      <c r="H114" s="4">
        <v>174.4</v>
      </c>
      <c r="I114" s="16" t="s">
        <v>966</v>
      </c>
      <c r="J114" t="str">
        <f>IF(ISERROR(VLOOKUP($C114,Сумма!$B$3:$C$855,2,FALSE)),0,IF(VLOOKUP($C114,Сумма!$B$3:$N$855,13,FALSE)=I114,VLOOKUP($C114,Сумма!$B$3:$C$855,2,FALSE),0))</f>
        <v>СШОР 18 Юго-Запад</v>
      </c>
    </row>
    <row r="115" spans="1:10" x14ac:dyDescent="0.35">
      <c r="A115" t="str">
        <f t="shared" si="1"/>
        <v>Перепеченая АннаЖ16</v>
      </c>
      <c r="B115" s="4">
        <v>9</v>
      </c>
      <c r="C115" s="4" t="s">
        <v>134</v>
      </c>
      <c r="D115" s="4" t="s">
        <v>37</v>
      </c>
      <c r="E115" s="4">
        <v>2007</v>
      </c>
      <c r="F115" s="5">
        <v>2.2453703703703708E-2</v>
      </c>
      <c r="G115" s="4">
        <v>9</v>
      </c>
      <c r="H115" s="4">
        <v>173</v>
      </c>
      <c r="I115" s="16" t="s">
        <v>966</v>
      </c>
      <c r="J115" t="str">
        <f>IF(ISERROR(VLOOKUP($C115,Сумма!$B$3:$C$855,2,FALSE)),0,IF(VLOOKUP($C115,Сумма!$B$3:$N$855,13,FALSE)=I115,VLOOKUP($C115,Сумма!$B$3:$C$855,2,FALSE),0))</f>
        <v>СШОР 18 Макейчик</v>
      </c>
    </row>
    <row r="116" spans="1:10" x14ac:dyDescent="0.35">
      <c r="A116" t="str">
        <f t="shared" si="1"/>
        <v>Герина ВероникаЖ16</v>
      </c>
      <c r="B116" s="4">
        <v>10</v>
      </c>
      <c r="C116" s="4" t="s">
        <v>128</v>
      </c>
      <c r="D116" s="4" t="s">
        <v>58</v>
      </c>
      <c r="E116" s="4">
        <v>2007</v>
      </c>
      <c r="F116" s="5">
        <v>2.2662037037037036E-2</v>
      </c>
      <c r="G116" s="4">
        <v>10</v>
      </c>
      <c r="H116" s="4">
        <v>171.8</v>
      </c>
      <c r="I116" s="16" t="s">
        <v>966</v>
      </c>
      <c r="J116" t="str">
        <f>IF(ISERROR(VLOOKUP($C116,Сумма!$B$3:$C$855,2,FALSE)),0,IF(VLOOKUP($C116,Сумма!$B$3:$N$855,13,FALSE)=I116,VLOOKUP($C116,Сумма!$B$3:$C$855,2,FALSE),0))</f>
        <v>СШОР 18 Дон спорт</v>
      </c>
    </row>
    <row r="117" spans="1:10" x14ac:dyDescent="0.35">
      <c r="A117" t="str">
        <f t="shared" si="1"/>
        <v>Садова ДарьянаЖ16</v>
      </c>
      <c r="B117" s="4">
        <v>11</v>
      </c>
      <c r="C117" s="4" t="s">
        <v>133</v>
      </c>
      <c r="D117" s="4" t="s">
        <v>37</v>
      </c>
      <c r="E117" s="4">
        <v>2007</v>
      </c>
      <c r="F117" s="5">
        <v>2.2708333333333334E-2</v>
      </c>
      <c r="G117" s="4">
        <v>11</v>
      </c>
      <c r="H117" s="4">
        <v>171.6</v>
      </c>
      <c r="I117" s="16" t="s">
        <v>966</v>
      </c>
      <c r="J117" t="str">
        <f>IF(ISERROR(VLOOKUP($C117,Сумма!$B$3:$C$855,2,FALSE)),0,IF(VLOOKUP($C117,Сумма!$B$3:$N$855,13,FALSE)=I117,VLOOKUP($C117,Сумма!$B$3:$C$855,2,FALSE),0))</f>
        <v>СШОР 18 Макейчик</v>
      </c>
    </row>
    <row r="118" spans="1:10" x14ac:dyDescent="0.35">
      <c r="A118" t="str">
        <f t="shared" si="1"/>
        <v>Глаголева АнастасияЖ16</v>
      </c>
      <c r="B118" s="4">
        <v>12</v>
      </c>
      <c r="C118" s="4" t="s">
        <v>462</v>
      </c>
      <c r="D118" s="4" t="s">
        <v>94</v>
      </c>
      <c r="E118" s="4">
        <v>2007</v>
      </c>
      <c r="F118" s="5">
        <v>2.4155092592592589E-2</v>
      </c>
      <c r="G118" s="4">
        <v>12</v>
      </c>
      <c r="H118" s="4">
        <v>163.4</v>
      </c>
      <c r="I118" s="16" t="s">
        <v>966</v>
      </c>
      <c r="J118" t="str">
        <f>IF(ISERROR(VLOOKUP($C118,Сумма!$B$3:$C$855,2,FALSE)),0,IF(VLOOKUP($C118,Сумма!$B$3:$N$855,13,FALSE)=I118,VLOOKUP($C118,Сумма!$B$3:$C$855,2,FALSE),0))</f>
        <v>СШОР 18 Вильденберг</v>
      </c>
    </row>
    <row r="119" spans="1:10" x14ac:dyDescent="0.35">
      <c r="A119" t="str">
        <f t="shared" si="1"/>
        <v>Салькова ДарьяЖ16</v>
      </c>
      <c r="B119" s="4">
        <v>13</v>
      </c>
      <c r="C119" s="4" t="s">
        <v>135</v>
      </c>
      <c r="D119" s="4" t="s">
        <v>58</v>
      </c>
      <c r="E119" s="4">
        <v>2007</v>
      </c>
      <c r="F119" s="5">
        <v>2.4189814814814817E-2</v>
      </c>
      <c r="G119" s="4">
        <v>13</v>
      </c>
      <c r="H119" s="4">
        <v>163.19999999999999</v>
      </c>
      <c r="I119" s="16" t="s">
        <v>966</v>
      </c>
      <c r="J119" t="str">
        <f>IF(ISERROR(VLOOKUP($C119,Сумма!$B$3:$C$855,2,FALSE)),0,IF(VLOOKUP($C119,Сумма!$B$3:$N$855,13,FALSE)=I119,VLOOKUP($C119,Сумма!$B$3:$C$855,2,FALSE),0))</f>
        <v>СШОР 18 Дон спорт</v>
      </c>
    </row>
    <row r="120" spans="1:10" x14ac:dyDescent="0.35">
      <c r="A120" t="str">
        <f t="shared" si="1"/>
        <v>Потапенко ЕлизаветаЖ16</v>
      </c>
      <c r="B120" s="4">
        <v>14</v>
      </c>
      <c r="C120" s="4" t="s">
        <v>126</v>
      </c>
      <c r="D120" s="4" t="s">
        <v>98</v>
      </c>
      <c r="E120" s="4">
        <v>2006</v>
      </c>
      <c r="F120" s="5">
        <v>2.4895833333333336E-2</v>
      </c>
      <c r="G120" s="4">
        <v>14</v>
      </c>
      <c r="H120" s="4">
        <v>159.19999999999999</v>
      </c>
      <c r="I120" s="16" t="s">
        <v>966</v>
      </c>
      <c r="J120" t="str">
        <f>IF(ISERROR(VLOOKUP($C120,Сумма!$B$3:$C$855,2,FALSE)),0,IF(VLOOKUP($C120,Сумма!$B$3:$N$855,13,FALSE)=I120,VLOOKUP($C120,Сумма!$B$3:$C$855,2,FALSE),0))</f>
        <v>СШОР 18 Торнадо</v>
      </c>
    </row>
    <row r="121" spans="1:10" x14ac:dyDescent="0.35">
      <c r="A121" t="str">
        <f t="shared" si="1"/>
        <v>Недоноскова АннаЖ16</v>
      </c>
      <c r="B121" s="4">
        <v>15</v>
      </c>
      <c r="C121" s="4" t="s">
        <v>132</v>
      </c>
      <c r="D121" s="4" t="s">
        <v>48</v>
      </c>
      <c r="E121" s="4">
        <v>2007</v>
      </c>
      <c r="F121" s="5">
        <v>2.4999999999999998E-2</v>
      </c>
      <c r="G121" s="4">
        <v>15</v>
      </c>
      <c r="H121" s="4">
        <v>158.6</v>
      </c>
      <c r="I121" s="16" t="s">
        <v>966</v>
      </c>
      <c r="J121" t="str">
        <f>IF(ISERROR(VLOOKUP($C121,Сумма!$B$3:$C$855,2,FALSE)),0,IF(VLOOKUP($C121,Сумма!$B$3:$N$855,13,FALSE)=I121,VLOOKUP($C121,Сумма!$B$3:$C$855,2,FALSE),0))</f>
        <v>СШОР 18 Юго-Запад</v>
      </c>
    </row>
    <row r="122" spans="1:10" x14ac:dyDescent="0.35">
      <c r="A122" t="str">
        <f t="shared" si="1"/>
        <v>Глаголева ЕленаЖ16</v>
      </c>
      <c r="B122" s="4">
        <v>16</v>
      </c>
      <c r="C122" s="4" t="s">
        <v>464</v>
      </c>
      <c r="D122" s="4" t="s">
        <v>94</v>
      </c>
      <c r="E122" s="4">
        <v>2007</v>
      </c>
      <c r="F122" s="5">
        <v>2.5439814814814814E-2</v>
      </c>
      <c r="G122" s="4">
        <v>16</v>
      </c>
      <c r="H122" s="4">
        <v>156.1</v>
      </c>
      <c r="I122" s="16" t="s">
        <v>966</v>
      </c>
      <c r="J122" t="str">
        <f>IF(ISERROR(VLOOKUP($C122,Сумма!$B$3:$C$855,2,FALSE)),0,IF(VLOOKUP($C122,Сумма!$B$3:$N$855,13,FALSE)=I122,VLOOKUP($C122,Сумма!$B$3:$C$855,2,FALSE),0))</f>
        <v>СШОР 18 Вильденберг</v>
      </c>
    </row>
    <row r="123" spans="1:10" x14ac:dyDescent="0.35">
      <c r="A123" t="str">
        <f t="shared" si="1"/>
        <v>Щекунских ЕлизаветаЖ16</v>
      </c>
      <c r="B123" s="4">
        <v>17</v>
      </c>
      <c r="C123" s="4" t="s">
        <v>141</v>
      </c>
      <c r="D123" s="4" t="s">
        <v>112</v>
      </c>
      <c r="E123" s="4">
        <v>2007</v>
      </c>
      <c r="F123" s="5">
        <v>2.6377314814814815E-2</v>
      </c>
      <c r="G123" s="4">
        <v>17</v>
      </c>
      <c r="H123" s="4">
        <v>150.80000000000001</v>
      </c>
      <c r="I123" s="16" t="s">
        <v>966</v>
      </c>
      <c r="J123" t="str">
        <f>IF(ISERROR(VLOOKUP($C123,Сумма!$B$3:$C$855,2,FALSE)),0,IF(VLOOKUP($C123,Сумма!$B$3:$N$855,13,FALSE)=I123,VLOOKUP($C123,Сумма!$B$3:$C$855,2,FALSE),0))</f>
        <v>СШОР 18 Канищева</v>
      </c>
    </row>
    <row r="124" spans="1:10" x14ac:dyDescent="0.35">
      <c r="A124" t="str">
        <f t="shared" si="1"/>
        <v>Лаврова ВероникаЖ16</v>
      </c>
      <c r="B124" s="4">
        <v>18</v>
      </c>
      <c r="C124" s="4" t="s">
        <v>154</v>
      </c>
      <c r="D124" s="4" t="s">
        <v>98</v>
      </c>
      <c r="E124" s="4">
        <v>2007</v>
      </c>
      <c r="F124" s="5">
        <v>2.6666666666666668E-2</v>
      </c>
      <c r="G124" s="4">
        <v>18</v>
      </c>
      <c r="H124" s="4">
        <v>149.19999999999999</v>
      </c>
      <c r="I124" s="16" t="s">
        <v>966</v>
      </c>
      <c r="J124" t="str">
        <f>IF(ISERROR(VLOOKUP($C124,Сумма!$B$3:$C$855,2,FALSE)),0,IF(VLOOKUP($C124,Сумма!$B$3:$N$855,13,FALSE)=I124,VLOOKUP($C124,Сумма!$B$3:$C$855,2,FALSE),0))</f>
        <v>СШОР 18 Торнадо</v>
      </c>
    </row>
    <row r="125" spans="1:10" x14ac:dyDescent="0.35">
      <c r="A125" t="str">
        <f t="shared" si="1"/>
        <v>Хусаинова АнгелинаЖ16</v>
      </c>
      <c r="B125" s="4">
        <v>19</v>
      </c>
      <c r="C125" s="4" t="s">
        <v>664</v>
      </c>
      <c r="D125" s="4" t="s">
        <v>48</v>
      </c>
      <c r="E125" s="4">
        <v>2006</v>
      </c>
      <c r="F125" s="5">
        <v>2.7233796296296298E-2</v>
      </c>
      <c r="G125" s="4">
        <v>19</v>
      </c>
      <c r="H125" s="4">
        <v>146</v>
      </c>
      <c r="I125" s="16" t="s">
        <v>966</v>
      </c>
      <c r="J125" t="str">
        <f>IF(ISERROR(VLOOKUP($C125,Сумма!$B$3:$C$855,2,FALSE)),0,IF(VLOOKUP($C125,Сумма!$B$3:$N$855,13,FALSE)=I125,VLOOKUP($C125,Сумма!$B$3:$C$855,2,FALSE),0))</f>
        <v>СШОР 18 Юго-Запад</v>
      </c>
    </row>
    <row r="126" spans="1:10" x14ac:dyDescent="0.35">
      <c r="A126" t="str">
        <f t="shared" si="1"/>
        <v>Клёсова ВикторияЖ16</v>
      </c>
      <c r="B126" s="4">
        <v>20</v>
      </c>
      <c r="C126" s="4" t="s">
        <v>460</v>
      </c>
      <c r="D126" s="4" t="s">
        <v>42</v>
      </c>
      <c r="E126" s="4">
        <v>2006</v>
      </c>
      <c r="F126" s="5">
        <v>2.7731481481481478E-2</v>
      </c>
      <c r="G126" s="4">
        <v>20</v>
      </c>
      <c r="H126" s="4">
        <v>143.1</v>
      </c>
      <c r="I126" s="16" t="s">
        <v>966</v>
      </c>
      <c r="J126" t="str">
        <f>IF(ISERROR(VLOOKUP($C126,Сумма!$B$3:$C$855,2,FALSE)),0,IF(VLOOKUP($C126,Сумма!$B$3:$N$855,13,FALSE)=I126,VLOOKUP($C126,Сумма!$B$3:$C$855,2,FALSE),0))</f>
        <v>СШОР 18 Авдеев</v>
      </c>
    </row>
    <row r="127" spans="1:10" x14ac:dyDescent="0.35">
      <c r="A127" t="str">
        <f t="shared" si="1"/>
        <v>Киселева ЕлизаветаЖ16</v>
      </c>
      <c r="B127" s="4">
        <v>21</v>
      </c>
      <c r="C127" s="4" t="s">
        <v>136</v>
      </c>
      <c r="D127" s="4" t="s">
        <v>48</v>
      </c>
      <c r="E127" s="4">
        <v>2007</v>
      </c>
      <c r="F127" s="5">
        <v>2.8321759259259258E-2</v>
      </c>
      <c r="G127" s="4">
        <v>21</v>
      </c>
      <c r="H127" s="4">
        <v>139.80000000000001</v>
      </c>
      <c r="I127" s="16" t="s">
        <v>966</v>
      </c>
      <c r="J127" t="str">
        <f>IF(ISERROR(VLOOKUP($C127,Сумма!$B$3:$C$855,2,FALSE)),0,IF(VLOOKUP($C127,Сумма!$B$3:$N$855,13,FALSE)=I127,VLOOKUP($C127,Сумма!$B$3:$C$855,2,FALSE),0))</f>
        <v>СШОР 18 Юго-Запад</v>
      </c>
    </row>
    <row r="128" spans="1:10" x14ac:dyDescent="0.35">
      <c r="A128" t="str">
        <f t="shared" si="1"/>
        <v>Кускова ДарьяЖ16</v>
      </c>
      <c r="B128" s="4">
        <v>22</v>
      </c>
      <c r="C128" s="4" t="s">
        <v>145</v>
      </c>
      <c r="D128" s="4" t="s">
        <v>112</v>
      </c>
      <c r="E128" s="4">
        <v>2007</v>
      </c>
      <c r="F128" s="5">
        <v>3.079861111111111E-2</v>
      </c>
      <c r="G128" s="4">
        <v>22</v>
      </c>
      <c r="H128" s="4">
        <v>125.8</v>
      </c>
      <c r="I128" s="16" t="s">
        <v>966</v>
      </c>
      <c r="J128" t="str">
        <f>IF(ISERROR(VLOOKUP($C128,Сумма!$B$3:$C$855,2,FALSE)),0,IF(VLOOKUP($C128,Сумма!$B$3:$N$855,13,FALSE)=I128,VLOOKUP($C128,Сумма!$B$3:$C$855,2,FALSE),0))</f>
        <v>СШОР 18 Канищева</v>
      </c>
    </row>
    <row r="129" spans="1:10" x14ac:dyDescent="0.35">
      <c r="A129" t="str">
        <f t="shared" si="1"/>
        <v>Фролова ЕкатеринаЖ16</v>
      </c>
      <c r="B129" s="4">
        <v>23</v>
      </c>
      <c r="C129" s="4" t="s">
        <v>140</v>
      </c>
      <c r="D129" s="4" t="s">
        <v>61</v>
      </c>
      <c r="E129" s="4">
        <v>2007</v>
      </c>
      <c r="F129" s="5">
        <v>3.4386574074074076E-2</v>
      </c>
      <c r="G129" s="4">
        <v>23</v>
      </c>
      <c r="H129" s="4">
        <v>105.5</v>
      </c>
      <c r="I129" s="16" t="s">
        <v>966</v>
      </c>
      <c r="J129" t="str">
        <f>IF(ISERROR(VLOOKUP($C129,Сумма!$B$3:$C$855,2,FALSE)),0,IF(VLOOKUP($C129,Сумма!$B$3:$N$855,13,FALSE)=I129,VLOOKUP($C129,Сумма!$B$3:$C$855,2,FALSE),0))</f>
        <v>СШОР 18 Азимут</v>
      </c>
    </row>
    <row r="130" spans="1:10" x14ac:dyDescent="0.35">
      <c r="A130" t="str">
        <f t="shared" si="1"/>
        <v>Орлянская ЕлизаветаЖ16</v>
      </c>
      <c r="B130" s="4">
        <v>24</v>
      </c>
      <c r="C130" s="4" t="s">
        <v>152</v>
      </c>
      <c r="D130" s="4" t="s">
        <v>94</v>
      </c>
      <c r="E130" s="4">
        <v>2007</v>
      </c>
      <c r="F130" s="5">
        <v>3.7303240740740741E-2</v>
      </c>
      <c r="G130" s="4">
        <v>24</v>
      </c>
      <c r="H130" s="4">
        <v>89</v>
      </c>
      <c r="I130" s="16" t="s">
        <v>966</v>
      </c>
      <c r="J130" t="str">
        <f>IF(ISERROR(VLOOKUP($C130,Сумма!$B$3:$C$855,2,FALSE)),0,IF(VLOOKUP($C130,Сумма!$B$3:$N$855,13,FALSE)=I130,VLOOKUP($C130,Сумма!$B$3:$C$855,2,FALSE),0))</f>
        <v>СШОР 18 Вильденберг</v>
      </c>
    </row>
    <row r="131" spans="1:10" x14ac:dyDescent="0.35">
      <c r="A131" t="str">
        <f t="shared" si="1"/>
        <v>Стародубова КсенияЖ16</v>
      </c>
      <c r="B131" s="4">
        <v>25</v>
      </c>
      <c r="C131" s="4" t="s">
        <v>146</v>
      </c>
      <c r="D131" s="4" t="s">
        <v>48</v>
      </c>
      <c r="E131" s="4">
        <v>2006</v>
      </c>
      <c r="F131" s="5">
        <v>3.8807870370370375E-2</v>
      </c>
      <c r="G131" s="4">
        <v>25</v>
      </c>
      <c r="H131" s="4">
        <v>80.5</v>
      </c>
      <c r="I131" s="16" t="s">
        <v>966</v>
      </c>
      <c r="J131" t="str">
        <f>IF(ISERROR(VLOOKUP($C131,Сумма!$B$3:$C$855,2,FALSE)),0,IF(VLOOKUP($C131,Сумма!$B$3:$N$855,13,FALSE)=I131,VLOOKUP($C131,Сумма!$B$3:$C$855,2,FALSE),0))</f>
        <v>СШОР 18 Юго-Запад</v>
      </c>
    </row>
    <row r="132" spans="1:10" x14ac:dyDescent="0.35">
      <c r="A132" t="str">
        <f t="shared" si="1"/>
        <v>Берцева ЕлизаветаЖ16</v>
      </c>
      <c r="B132" s="4">
        <v>26</v>
      </c>
      <c r="C132" s="4" t="s">
        <v>144</v>
      </c>
      <c r="D132" s="4" t="s">
        <v>48</v>
      </c>
      <c r="E132" s="4">
        <v>2007</v>
      </c>
      <c r="F132" s="5">
        <v>5.3541666666666675E-2</v>
      </c>
      <c r="G132" s="4">
        <v>26</v>
      </c>
      <c r="H132" s="4">
        <v>1</v>
      </c>
      <c r="I132" s="16" t="s">
        <v>966</v>
      </c>
      <c r="J132" t="str">
        <f>IF(ISERROR(VLOOKUP($C132,Сумма!$B$3:$C$855,2,FALSE)),0,IF(VLOOKUP($C132,Сумма!$B$3:$N$855,13,FALSE)=I132,VLOOKUP($C132,Сумма!$B$3:$C$855,2,FALSE),0))</f>
        <v>СШОР 18 Юго-Запад</v>
      </c>
    </row>
    <row r="133" spans="1:10" x14ac:dyDescent="0.35">
      <c r="A133" t="str">
        <f t="shared" si="1"/>
        <v>Волгина ВиолеттаЖ16</v>
      </c>
      <c r="B133" s="4">
        <v>27</v>
      </c>
      <c r="C133" s="4" t="s">
        <v>732</v>
      </c>
      <c r="D133" s="4" t="s">
        <v>406</v>
      </c>
      <c r="E133" s="4">
        <v>2007</v>
      </c>
      <c r="F133" s="4" t="s">
        <v>727</v>
      </c>
      <c r="G133" s="4"/>
      <c r="H133" s="4">
        <v>0.01</v>
      </c>
      <c r="I133" s="16" t="s">
        <v>966</v>
      </c>
      <c r="J133" t="str">
        <f>IF(ISERROR(VLOOKUP($C133,Сумма!$B$3:$C$855,2,FALSE)),0,IF(VLOOKUP($C133,Сумма!$B$3:$N$855,13,FALSE)=I133,VLOOKUP($C133,Сумма!$B$3:$C$855,2,FALSE),0))</f>
        <v>ШСК Пламя (СОШ №79)</v>
      </c>
    </row>
    <row r="134" spans="1:10" x14ac:dyDescent="0.35">
      <c r="A134" t="str">
        <f t="shared" si="1"/>
        <v>Ильина АринаЖ16</v>
      </c>
      <c r="B134" s="4">
        <v>28</v>
      </c>
      <c r="C134" s="4" t="s">
        <v>139</v>
      </c>
      <c r="D134" s="4" t="s">
        <v>37</v>
      </c>
      <c r="E134" s="4">
        <v>2007</v>
      </c>
      <c r="F134" s="4" t="s">
        <v>727</v>
      </c>
      <c r="G134" s="4"/>
      <c r="H134" s="4">
        <v>0.01</v>
      </c>
      <c r="I134" s="16" t="s">
        <v>966</v>
      </c>
      <c r="J134" t="str">
        <f>IF(ISERROR(VLOOKUP($C134,Сумма!$B$3:$C$855,2,FALSE)),0,IF(VLOOKUP($C134,Сумма!$B$3:$N$855,13,FALSE)=I134,VLOOKUP($C134,Сумма!$B$3:$C$855,2,FALSE),0))</f>
        <v>СШОР 18 Макейчик</v>
      </c>
    </row>
    <row r="135" spans="1:10" x14ac:dyDescent="0.35">
      <c r="A135" t="str">
        <f t="shared" si="1"/>
        <v>Петренко ЮлияЖ16</v>
      </c>
      <c r="B135" s="4">
        <v>29</v>
      </c>
      <c r="C135" s="4" t="s">
        <v>733</v>
      </c>
      <c r="D135" s="4" t="s">
        <v>58</v>
      </c>
      <c r="E135" s="4">
        <v>2007</v>
      </c>
      <c r="F135" s="4" t="s">
        <v>727</v>
      </c>
      <c r="G135" s="4"/>
      <c r="H135" s="4">
        <v>0.01</v>
      </c>
      <c r="I135" s="16" t="s">
        <v>966</v>
      </c>
      <c r="J135" t="str">
        <f>IF(ISERROR(VLOOKUP($C135,Сумма!$B$3:$C$855,2,FALSE)),0,IF(VLOOKUP($C135,Сумма!$B$3:$N$855,13,FALSE)=I135,VLOOKUP($C135,Сумма!$B$3:$C$855,2,FALSE),0))</f>
        <v>СШОР 18 Дон спорт</v>
      </c>
    </row>
    <row r="136" spans="1:10" x14ac:dyDescent="0.35">
      <c r="A136" t="str">
        <f t="shared" si="1"/>
        <v>Помогаева ВикторияЖ16</v>
      </c>
      <c r="B136" s="4">
        <v>30</v>
      </c>
      <c r="C136" s="4" t="s">
        <v>150</v>
      </c>
      <c r="D136" s="4" t="s">
        <v>48</v>
      </c>
      <c r="E136" s="4">
        <v>2007</v>
      </c>
      <c r="F136" s="4" t="s">
        <v>727</v>
      </c>
      <c r="G136" s="4"/>
      <c r="H136" s="4">
        <v>0.01</v>
      </c>
      <c r="I136" s="16" t="s">
        <v>966</v>
      </c>
      <c r="J136" t="str">
        <f>IF(ISERROR(VLOOKUP($C136,Сумма!$B$3:$C$855,2,FALSE)),0,IF(VLOOKUP($C136,Сумма!$B$3:$N$855,13,FALSE)=I136,VLOOKUP($C136,Сумма!$B$3:$C$855,2,FALSE),0))</f>
        <v>СШОР 18 Юго-Запад</v>
      </c>
    </row>
    <row r="137" spans="1:10" ht="15.5" x14ac:dyDescent="0.35">
      <c r="A137" t="str">
        <f t="shared" si="1"/>
        <v/>
      </c>
      <c r="B137" s="40" t="s">
        <v>734</v>
      </c>
      <c r="C137" s="40"/>
      <c r="D137" s="40"/>
      <c r="E137" s="40"/>
      <c r="F137" s="40"/>
      <c r="G137" s="40"/>
      <c r="H137" s="40"/>
      <c r="I137" s="17"/>
      <c r="J137">
        <f>IF(ISERROR(VLOOKUP($C137,Сумма!$B$3:$C$855,2,FALSE)),0,IF(VLOOKUP($C137,Сумма!$B$3:$N$855,13,FALSE)=I137,VLOOKUP($C137,Сумма!$B$3:$C$855,2,FALSE),0))</f>
        <v>0</v>
      </c>
    </row>
    <row r="138" spans="1:10" ht="15.5" x14ac:dyDescent="0.35">
      <c r="A138" t="str">
        <f t="shared" si="1"/>
        <v/>
      </c>
      <c r="B138" s="40"/>
      <c r="C138" s="40"/>
      <c r="D138" s="40"/>
      <c r="E138" s="40"/>
      <c r="F138" s="40"/>
      <c r="G138" s="40"/>
      <c r="H138" s="40"/>
      <c r="I138" s="17"/>
      <c r="J138">
        <f>IF(ISERROR(VLOOKUP($C138,Сумма!$B$3:$C$855,2,FALSE)),0,IF(VLOOKUP($C138,Сумма!$B$3:$N$855,13,FALSE)=I138,VLOOKUP($C138,Сумма!$B$3:$C$855,2,FALSE),0))</f>
        <v>0</v>
      </c>
    </row>
    <row r="139" spans="1:10" ht="28" x14ac:dyDescent="0.35">
      <c r="A139" t="str">
        <f t="shared" si="1"/>
        <v>Фамилия, имя</v>
      </c>
      <c r="B139" s="3" t="s">
        <v>20</v>
      </c>
      <c r="C139" s="4" t="s">
        <v>31</v>
      </c>
      <c r="D139" s="4" t="s">
        <v>21</v>
      </c>
      <c r="E139" s="4" t="s">
        <v>22</v>
      </c>
      <c r="F139" s="4" t="s">
        <v>23</v>
      </c>
      <c r="G139" s="4" t="s">
        <v>24</v>
      </c>
      <c r="H139" s="4" t="s">
        <v>25</v>
      </c>
      <c r="I139" s="16"/>
      <c r="J139">
        <f>IF(ISERROR(VLOOKUP($C139,Сумма!$B$3:$C$855,2,FALSE)),0,IF(VLOOKUP($C139,Сумма!$B$3:$N$855,13,FALSE)=I139,VLOOKUP($C139,Сумма!$B$3:$C$855,2,FALSE),0))</f>
        <v>0</v>
      </c>
    </row>
    <row r="140" spans="1:10" x14ac:dyDescent="0.35">
      <c r="A140" t="str">
        <f t="shared" si="1"/>
        <v>Кустова МарияЖ18</v>
      </c>
      <c r="B140" s="4">
        <v>1</v>
      </c>
      <c r="C140" s="4" t="s">
        <v>469</v>
      </c>
      <c r="D140" s="4" t="s">
        <v>33</v>
      </c>
      <c r="E140" s="4">
        <v>2005</v>
      </c>
      <c r="F140" s="5">
        <v>1.9791666666666666E-2</v>
      </c>
      <c r="G140" s="4">
        <v>1</v>
      </c>
      <c r="H140" s="4">
        <v>200</v>
      </c>
      <c r="I140" s="16" t="s">
        <v>967</v>
      </c>
      <c r="J140" t="str">
        <f>IF(ISERROR(VLOOKUP($C140,Сумма!$B$3:$C$855,2,FALSE)),0,IF(VLOOKUP($C140,Сумма!$B$3:$N$855,13,FALSE)=I140,VLOOKUP($C140,Сумма!$B$3:$C$855,2,FALSE),0))</f>
        <v>СШОР 18 ОРИОН</v>
      </c>
    </row>
    <row r="141" spans="1:10" x14ac:dyDescent="0.35">
      <c r="A141" t="str">
        <f t="shared" si="1"/>
        <v>Шамарина ЕкатеринаЖ18</v>
      </c>
      <c r="B141" s="4">
        <v>2</v>
      </c>
      <c r="C141" s="4" t="s">
        <v>155</v>
      </c>
      <c r="D141" s="4" t="s">
        <v>33</v>
      </c>
      <c r="E141" s="4">
        <v>2004</v>
      </c>
      <c r="F141" s="5">
        <v>2.3101851851851849E-2</v>
      </c>
      <c r="G141" s="4">
        <v>2</v>
      </c>
      <c r="H141" s="4">
        <v>183.3</v>
      </c>
      <c r="I141" s="16" t="s">
        <v>967</v>
      </c>
      <c r="J141" t="str">
        <f>IF(ISERROR(VLOOKUP($C141,Сумма!$B$3:$C$855,2,FALSE)),0,IF(VLOOKUP($C141,Сумма!$B$3:$N$855,13,FALSE)=I141,VLOOKUP($C141,Сумма!$B$3:$C$855,2,FALSE),0))</f>
        <v>СШОР 18 ОРИОН</v>
      </c>
    </row>
    <row r="142" spans="1:10" x14ac:dyDescent="0.35">
      <c r="A142" t="str">
        <f t="shared" ref="A142:A205" si="2">C142&amp;I142</f>
        <v>Прохорова ЕваЖ18</v>
      </c>
      <c r="B142" s="4">
        <v>3</v>
      </c>
      <c r="C142" s="4" t="s">
        <v>156</v>
      </c>
      <c r="D142" s="4" t="s">
        <v>112</v>
      </c>
      <c r="E142" s="4">
        <v>2004</v>
      </c>
      <c r="F142" s="5">
        <v>2.4351851851851857E-2</v>
      </c>
      <c r="G142" s="4">
        <v>3</v>
      </c>
      <c r="H142" s="4">
        <v>177</v>
      </c>
      <c r="I142" s="16" t="s">
        <v>967</v>
      </c>
      <c r="J142" t="str">
        <f>IF(ISERROR(VLOOKUP($C142,Сумма!$B$3:$C$855,2,FALSE)),0,IF(VLOOKUP($C142,Сумма!$B$3:$N$855,13,FALSE)=I142,VLOOKUP($C142,Сумма!$B$3:$C$855,2,FALSE),0))</f>
        <v>СШОР 18 Канищева</v>
      </c>
    </row>
    <row r="143" spans="1:10" x14ac:dyDescent="0.35">
      <c r="A143" t="str">
        <f t="shared" si="2"/>
        <v>Кузьмина МарияЖ18</v>
      </c>
      <c r="B143" s="4">
        <v>4</v>
      </c>
      <c r="C143" s="4" t="s">
        <v>472</v>
      </c>
      <c r="D143" s="4" t="s">
        <v>61</v>
      </c>
      <c r="E143" s="4">
        <v>2005</v>
      </c>
      <c r="F143" s="5">
        <v>2.56712962962963E-2</v>
      </c>
      <c r="G143" s="4">
        <v>4</v>
      </c>
      <c r="H143" s="4">
        <v>170.3</v>
      </c>
      <c r="I143" s="16" t="s">
        <v>967</v>
      </c>
      <c r="J143" t="str">
        <f>IF(ISERROR(VLOOKUP($C143,Сумма!$B$3:$C$855,2,FALSE)),0,IF(VLOOKUP($C143,Сумма!$B$3:$N$855,13,FALSE)=I143,VLOOKUP($C143,Сумма!$B$3:$C$855,2,FALSE),0))</f>
        <v>СШОР 18 Азимут</v>
      </c>
    </row>
    <row r="144" spans="1:10" x14ac:dyDescent="0.35">
      <c r="A144" t="str">
        <f t="shared" si="2"/>
        <v>Волкова УльянаЖ18</v>
      </c>
      <c r="B144" s="4">
        <v>5</v>
      </c>
      <c r="C144" s="4" t="s">
        <v>159</v>
      </c>
      <c r="D144" s="4" t="s">
        <v>35</v>
      </c>
      <c r="E144" s="4">
        <v>2005</v>
      </c>
      <c r="F144" s="5">
        <v>2.6817129629629632E-2</v>
      </c>
      <c r="G144" s="4">
        <v>5</v>
      </c>
      <c r="H144" s="4">
        <v>164.6</v>
      </c>
      <c r="I144" s="16" t="s">
        <v>967</v>
      </c>
      <c r="J144" t="str">
        <f>IF(ISERROR(VLOOKUP($C144,Сумма!$B$3:$C$855,2,FALSE)),0,IF(VLOOKUP($C144,Сумма!$B$3:$N$855,13,FALSE)=I144,VLOOKUP($C144,Сумма!$B$3:$C$855,2,FALSE),0))</f>
        <v>СШОР 18 АТЛЕТ</v>
      </c>
    </row>
    <row r="145" spans="1:10" x14ac:dyDescent="0.35">
      <c r="A145" t="str">
        <f t="shared" si="2"/>
        <v>Гладких КсенияЖ18</v>
      </c>
      <c r="B145" s="4">
        <v>6</v>
      </c>
      <c r="C145" s="4" t="s">
        <v>471</v>
      </c>
      <c r="D145" s="4" t="s">
        <v>48</v>
      </c>
      <c r="E145" s="4">
        <v>2004</v>
      </c>
      <c r="F145" s="5">
        <v>2.7604166666666666E-2</v>
      </c>
      <c r="G145" s="4">
        <v>6</v>
      </c>
      <c r="H145" s="4">
        <v>160.6</v>
      </c>
      <c r="I145" s="16" t="s">
        <v>967</v>
      </c>
      <c r="J145" t="str">
        <f>IF(ISERROR(VLOOKUP($C145,Сумма!$B$3:$C$855,2,FALSE)),0,IF(VLOOKUP($C145,Сумма!$B$3:$N$855,13,FALSE)=I145,VLOOKUP($C145,Сумма!$B$3:$C$855,2,FALSE),0))</f>
        <v>СШОР 18 Юго-Запад</v>
      </c>
    </row>
    <row r="146" spans="1:10" x14ac:dyDescent="0.35">
      <c r="A146" t="str">
        <f t="shared" si="2"/>
        <v>Душкина КсенияЖ18</v>
      </c>
      <c r="B146" s="4">
        <v>7</v>
      </c>
      <c r="C146" s="4" t="s">
        <v>161</v>
      </c>
      <c r="D146" s="4" t="s">
        <v>42</v>
      </c>
      <c r="E146" s="4">
        <v>2005</v>
      </c>
      <c r="F146" s="5">
        <v>2.8761574074074075E-2</v>
      </c>
      <c r="G146" s="4">
        <v>7</v>
      </c>
      <c r="H146" s="4">
        <v>154.69999999999999</v>
      </c>
      <c r="I146" s="16" t="s">
        <v>967</v>
      </c>
      <c r="J146" t="str">
        <f>IF(ISERROR(VLOOKUP($C146,Сумма!$B$3:$C$855,2,FALSE)),0,IF(VLOOKUP($C146,Сумма!$B$3:$N$855,13,FALSE)=I146,VLOOKUP($C146,Сумма!$B$3:$C$855,2,FALSE),0))</f>
        <v>СШОР 18 Авдеев</v>
      </c>
    </row>
    <row r="147" spans="1:10" x14ac:dyDescent="0.35">
      <c r="A147" t="str">
        <f t="shared" si="2"/>
        <v>Черепанова ЕкатеринаЖ18</v>
      </c>
      <c r="B147" s="4">
        <v>8</v>
      </c>
      <c r="C147" s="4" t="s">
        <v>157</v>
      </c>
      <c r="D147" s="4" t="s">
        <v>37</v>
      </c>
      <c r="E147" s="4">
        <v>2005</v>
      </c>
      <c r="F147" s="5">
        <v>3.24537037037037E-2</v>
      </c>
      <c r="G147" s="4">
        <v>8</v>
      </c>
      <c r="H147" s="4">
        <v>136.1</v>
      </c>
      <c r="I147" s="16" t="s">
        <v>967</v>
      </c>
      <c r="J147" t="str">
        <f>IF(ISERROR(VLOOKUP($C147,Сумма!$B$3:$C$855,2,FALSE)),0,IF(VLOOKUP($C147,Сумма!$B$3:$N$855,13,FALSE)=I147,VLOOKUP($C147,Сумма!$B$3:$C$855,2,FALSE),0))</f>
        <v>СШОР 18 Макейчик</v>
      </c>
    </row>
    <row r="148" spans="1:10" x14ac:dyDescent="0.35">
      <c r="A148" t="str">
        <f t="shared" si="2"/>
        <v>Чавкина ЕлизаветаЖ18</v>
      </c>
      <c r="B148" s="4">
        <v>9</v>
      </c>
      <c r="C148" s="4" t="s">
        <v>475</v>
      </c>
      <c r="D148" s="4" t="s">
        <v>61</v>
      </c>
      <c r="E148" s="4">
        <v>2004</v>
      </c>
      <c r="F148" s="5">
        <v>3.8194444444444441E-2</v>
      </c>
      <c r="G148" s="4">
        <v>9</v>
      </c>
      <c r="H148" s="4">
        <v>107.1</v>
      </c>
      <c r="I148" s="16" t="s">
        <v>967</v>
      </c>
      <c r="J148" t="str">
        <f>IF(ISERROR(VLOOKUP($C148,Сумма!$B$3:$C$855,2,FALSE)),0,IF(VLOOKUP($C148,Сумма!$B$3:$N$855,13,FALSE)=I148,VLOOKUP($C148,Сумма!$B$3:$C$855,2,FALSE),0))</f>
        <v>СШОР 18 Азимут</v>
      </c>
    </row>
    <row r="149" spans="1:10" x14ac:dyDescent="0.35">
      <c r="A149" t="str">
        <f t="shared" si="2"/>
        <v>Кравчук ДарьяЖ18</v>
      </c>
      <c r="B149" s="4">
        <v>10</v>
      </c>
      <c r="C149" s="4" t="s">
        <v>474</v>
      </c>
      <c r="D149" s="4" t="s">
        <v>35</v>
      </c>
      <c r="E149" s="4">
        <v>2005</v>
      </c>
      <c r="F149" s="5">
        <v>3.8935185185185191E-2</v>
      </c>
      <c r="G149" s="4">
        <v>10</v>
      </c>
      <c r="H149" s="4">
        <v>103.3</v>
      </c>
      <c r="I149" s="16" t="s">
        <v>967</v>
      </c>
      <c r="J149" t="str">
        <f>IF(ISERROR(VLOOKUP($C149,Сумма!$B$3:$C$855,2,FALSE)),0,IF(VLOOKUP($C149,Сумма!$B$3:$N$855,13,FALSE)=I149,VLOOKUP($C149,Сумма!$B$3:$C$855,2,FALSE),0))</f>
        <v>СШОР 18 АТЛЕТ</v>
      </c>
    </row>
    <row r="150" spans="1:10" x14ac:dyDescent="0.35">
      <c r="A150" t="str">
        <f t="shared" si="2"/>
        <v>Гурина МарияЖ18</v>
      </c>
      <c r="B150" s="4">
        <v>11</v>
      </c>
      <c r="C150" s="4" t="s">
        <v>137</v>
      </c>
      <c r="D150" s="4" t="s">
        <v>83</v>
      </c>
      <c r="E150" s="4">
        <v>2004</v>
      </c>
      <c r="F150" s="4" t="s">
        <v>727</v>
      </c>
      <c r="G150" s="4"/>
      <c r="H150" s="4">
        <v>0.01</v>
      </c>
      <c r="I150" s="16" t="s">
        <v>967</v>
      </c>
      <c r="J150">
        <f>IF(ISERROR(VLOOKUP($C150,Сумма!$B$3:$C$855,2,FALSE)),0,IF(VLOOKUP($C150,Сумма!$B$3:$N$855,13,FALSE)=I150,VLOOKUP($C150,Сумма!$B$3:$C$855,2,FALSE),0))</f>
        <v>0</v>
      </c>
    </row>
    <row r="151" spans="1:10" ht="15.5" x14ac:dyDescent="0.35">
      <c r="A151" t="str">
        <f t="shared" si="2"/>
        <v/>
      </c>
      <c r="B151" s="40" t="s">
        <v>735</v>
      </c>
      <c r="C151" s="40"/>
      <c r="D151" s="40"/>
      <c r="E151" s="40"/>
      <c r="F151" s="40"/>
      <c r="G151" s="40"/>
      <c r="H151" s="40"/>
      <c r="I151" s="17"/>
      <c r="J151">
        <f>IF(ISERROR(VLOOKUP($C151,Сумма!$B$3:$C$855,2,FALSE)),0,IF(VLOOKUP($C151,Сумма!$B$3:$N$855,13,FALSE)=I151,VLOOKUP($C151,Сумма!$B$3:$C$855,2,FALSE),0))</f>
        <v>0</v>
      </c>
    </row>
    <row r="152" spans="1:10" ht="15.5" x14ac:dyDescent="0.35">
      <c r="A152" t="str">
        <f t="shared" si="2"/>
        <v/>
      </c>
      <c r="B152" s="40"/>
      <c r="C152" s="40"/>
      <c r="D152" s="40"/>
      <c r="E152" s="40"/>
      <c r="F152" s="40"/>
      <c r="G152" s="40"/>
      <c r="H152" s="40"/>
      <c r="I152" s="17"/>
      <c r="J152">
        <f>IF(ISERROR(VLOOKUP($C152,Сумма!$B$3:$C$855,2,FALSE)),0,IF(VLOOKUP($C152,Сумма!$B$3:$N$855,13,FALSE)=I152,VLOOKUP($C152,Сумма!$B$3:$C$855,2,FALSE),0))</f>
        <v>0</v>
      </c>
    </row>
    <row r="153" spans="1:10" ht="28" x14ac:dyDescent="0.35">
      <c r="A153" t="str">
        <f t="shared" si="2"/>
        <v>Фамилия, имя</v>
      </c>
      <c r="B153" s="3" t="s">
        <v>20</v>
      </c>
      <c r="C153" s="4" t="s">
        <v>31</v>
      </c>
      <c r="D153" s="4" t="s">
        <v>21</v>
      </c>
      <c r="E153" s="4" t="s">
        <v>22</v>
      </c>
      <c r="F153" s="4" t="s">
        <v>23</v>
      </c>
      <c r="G153" s="4" t="s">
        <v>24</v>
      </c>
      <c r="H153" s="4" t="s">
        <v>25</v>
      </c>
      <c r="I153" s="16"/>
      <c r="J153">
        <f>IF(ISERROR(VLOOKUP($C153,Сумма!$B$3:$C$855,2,FALSE)),0,IF(VLOOKUP($C153,Сумма!$B$3:$N$855,13,FALSE)=I153,VLOOKUP($C153,Сумма!$B$3:$C$855,2,FALSE),0))</f>
        <v>0</v>
      </c>
    </row>
    <row r="154" spans="1:10" x14ac:dyDescent="0.35">
      <c r="A154" t="str">
        <f t="shared" si="2"/>
        <v>Малыгина МарияЖВ</v>
      </c>
      <c r="B154" s="4">
        <v>1</v>
      </c>
      <c r="C154" s="4" t="s">
        <v>165</v>
      </c>
      <c r="D154" s="4" t="s">
        <v>35</v>
      </c>
      <c r="E154" s="4">
        <v>1983</v>
      </c>
      <c r="F154" s="5">
        <v>2.1458333333333333E-2</v>
      </c>
      <c r="G154" s="4">
        <v>1</v>
      </c>
      <c r="H154" s="4">
        <v>200</v>
      </c>
      <c r="I154" s="16" t="s">
        <v>968</v>
      </c>
      <c r="J154" t="str">
        <f>IF(ISERROR(VLOOKUP($C154,Сумма!$B$3:$C$855,2,FALSE)),0,IF(VLOOKUP($C154,Сумма!$B$3:$N$855,13,FALSE)=I154,VLOOKUP($C154,Сумма!$B$3:$C$855,2,FALSE),0))</f>
        <v>СШОР 18 АТЛЕТ</v>
      </c>
    </row>
    <row r="155" spans="1:10" x14ac:dyDescent="0.35">
      <c r="A155" t="str">
        <f t="shared" si="2"/>
        <v>Макейчик НатальяЖВ</v>
      </c>
      <c r="B155" s="4">
        <v>2</v>
      </c>
      <c r="C155" s="4" t="s">
        <v>163</v>
      </c>
      <c r="D155" s="4" t="s">
        <v>37</v>
      </c>
      <c r="E155" s="4">
        <v>1966</v>
      </c>
      <c r="F155" s="5">
        <v>2.2824074074074076E-2</v>
      </c>
      <c r="G155" s="4">
        <v>2</v>
      </c>
      <c r="H155" s="4">
        <v>193.7</v>
      </c>
      <c r="I155" s="16" t="s">
        <v>968</v>
      </c>
      <c r="J155" t="str">
        <f>IF(ISERROR(VLOOKUP($C155,Сумма!$B$3:$C$855,2,FALSE)),0,IF(VLOOKUP($C155,Сумма!$B$3:$N$855,13,FALSE)=I155,VLOOKUP($C155,Сумма!$B$3:$C$855,2,FALSE),0))</f>
        <v>СШОР 18 Макейчик</v>
      </c>
    </row>
    <row r="156" spans="1:10" x14ac:dyDescent="0.35">
      <c r="A156" t="str">
        <f t="shared" si="2"/>
        <v>Хованская МарияЖВ</v>
      </c>
      <c r="B156" s="4">
        <v>3</v>
      </c>
      <c r="C156" s="4" t="s">
        <v>167</v>
      </c>
      <c r="D156" s="4" t="s">
        <v>33</v>
      </c>
      <c r="E156" s="4">
        <v>1986</v>
      </c>
      <c r="F156" s="5">
        <v>2.3206018518518515E-2</v>
      </c>
      <c r="G156" s="4">
        <v>3</v>
      </c>
      <c r="H156" s="4">
        <v>191.9</v>
      </c>
      <c r="I156" s="16" t="s">
        <v>968</v>
      </c>
      <c r="J156" t="str">
        <f>IF(ISERROR(VLOOKUP($C156,Сумма!$B$3:$C$855,2,FALSE)),0,IF(VLOOKUP($C156,Сумма!$B$3:$N$855,13,FALSE)=I156,VLOOKUP($C156,Сумма!$B$3:$C$855,2,FALSE),0))</f>
        <v>СШОР 18 ОРИОН</v>
      </c>
    </row>
    <row r="157" spans="1:10" x14ac:dyDescent="0.35">
      <c r="A157" t="str">
        <f t="shared" si="2"/>
        <v>Захарова ЕленаЖВ</v>
      </c>
      <c r="B157" s="4">
        <v>4</v>
      </c>
      <c r="C157" s="4" t="s">
        <v>166</v>
      </c>
      <c r="D157" s="4" t="s">
        <v>37</v>
      </c>
      <c r="E157" s="4">
        <v>1980</v>
      </c>
      <c r="F157" s="5">
        <v>2.361111111111111E-2</v>
      </c>
      <c r="G157" s="4">
        <v>4</v>
      </c>
      <c r="H157" s="4">
        <v>190</v>
      </c>
      <c r="I157" s="16" t="s">
        <v>968</v>
      </c>
      <c r="J157" t="str">
        <f>IF(ISERROR(VLOOKUP($C157,Сумма!$B$3:$C$855,2,FALSE)),0,IF(VLOOKUP($C157,Сумма!$B$3:$N$855,13,FALSE)=I157,VLOOKUP($C157,Сумма!$B$3:$C$855,2,FALSE),0))</f>
        <v>СШОР 18 Макейчик</v>
      </c>
    </row>
    <row r="158" spans="1:10" x14ac:dyDescent="0.35">
      <c r="A158" t="str">
        <f t="shared" si="2"/>
        <v>Беликова ИринаЖВ</v>
      </c>
      <c r="B158" s="4">
        <v>5</v>
      </c>
      <c r="C158" s="4" t="s">
        <v>736</v>
      </c>
      <c r="D158" s="4" t="s">
        <v>613</v>
      </c>
      <c r="E158" s="4">
        <v>1979</v>
      </c>
      <c r="F158" s="5">
        <v>2.7118055555555552E-2</v>
      </c>
      <c r="G158" s="4">
        <v>5</v>
      </c>
      <c r="H158" s="4">
        <v>173.7</v>
      </c>
      <c r="I158" s="16" t="s">
        <v>968</v>
      </c>
      <c r="J158" t="str">
        <f>IF(ISERROR(VLOOKUP($C158,Сумма!$B$3:$C$855,2,FALSE)),0,IF(VLOOKUP($C158,Сумма!$B$3:$N$855,13,FALSE)=I158,VLOOKUP($C158,Сумма!$B$3:$C$855,2,FALSE),0))</f>
        <v>ВГЛТУ</v>
      </c>
    </row>
    <row r="159" spans="1:10" x14ac:dyDescent="0.35">
      <c r="A159" t="str">
        <f t="shared" si="2"/>
        <v>Старцева ЕленаЖВ</v>
      </c>
      <c r="B159" s="4">
        <v>6</v>
      </c>
      <c r="C159" s="4" t="s">
        <v>666</v>
      </c>
      <c r="D159" s="4" t="s">
        <v>27</v>
      </c>
      <c r="E159" s="4">
        <v>1986</v>
      </c>
      <c r="F159" s="5">
        <v>2.7256944444444445E-2</v>
      </c>
      <c r="G159" s="4">
        <v>6</v>
      </c>
      <c r="H159" s="4">
        <v>173</v>
      </c>
      <c r="I159" s="16" t="s">
        <v>968</v>
      </c>
      <c r="J159" t="str">
        <f>IF(ISERROR(VLOOKUP($C159,Сумма!$B$3:$C$855,2,FALSE)),0,IF(VLOOKUP($C159,Сумма!$B$3:$N$855,13,FALSE)=I159,VLOOKUP($C159,Сумма!$B$3:$C$855,2,FALSE),0))</f>
        <v>СШОР 18 Смородино</v>
      </c>
    </row>
    <row r="160" spans="1:10" x14ac:dyDescent="0.35">
      <c r="A160" t="str">
        <f t="shared" si="2"/>
        <v>Лозинская ЮлияЖВ</v>
      </c>
      <c r="B160" s="4">
        <v>7</v>
      </c>
      <c r="C160" s="4" t="s">
        <v>169</v>
      </c>
      <c r="D160" s="4" t="s">
        <v>48</v>
      </c>
      <c r="E160" s="4">
        <v>1979</v>
      </c>
      <c r="F160" s="5">
        <v>2.8946759259259255E-2</v>
      </c>
      <c r="G160" s="4">
        <v>7</v>
      </c>
      <c r="H160" s="4">
        <v>165.2</v>
      </c>
      <c r="I160" s="16" t="s">
        <v>968</v>
      </c>
      <c r="J160" t="str">
        <f>IF(ISERROR(VLOOKUP($C160,Сумма!$B$3:$C$855,2,FALSE)),0,IF(VLOOKUP($C160,Сумма!$B$3:$N$855,13,FALSE)=I160,VLOOKUP($C160,Сумма!$B$3:$C$855,2,FALSE),0))</f>
        <v>СШОР 18 Юго-Запад</v>
      </c>
    </row>
    <row r="161" spans="1:10" x14ac:dyDescent="0.35">
      <c r="A161" t="str">
        <f t="shared" si="2"/>
        <v>Молоткова НинаЖВ</v>
      </c>
      <c r="B161" s="4">
        <v>8</v>
      </c>
      <c r="C161" s="4" t="s">
        <v>479</v>
      </c>
      <c r="D161" s="4" t="s">
        <v>149</v>
      </c>
      <c r="E161" s="4">
        <v>1954</v>
      </c>
      <c r="F161" s="5">
        <v>3.2858796296296296E-2</v>
      </c>
      <c r="G161" s="4">
        <v>8</v>
      </c>
      <c r="H161" s="4">
        <v>146.9</v>
      </c>
      <c r="I161" s="16" t="s">
        <v>968</v>
      </c>
      <c r="J161" t="str">
        <f>IF(ISERROR(VLOOKUP($C161,Сумма!$B$3:$C$855,2,FALSE)),0,IF(VLOOKUP($C161,Сумма!$B$3:$N$855,13,FALSE)=I161,VLOOKUP($C161,Сумма!$B$3:$C$855,2,FALSE),0))</f>
        <v>СШОР 18 Олимп</v>
      </c>
    </row>
    <row r="162" spans="1:10" x14ac:dyDescent="0.35">
      <c r="A162" t="str">
        <f t="shared" si="2"/>
        <v>Панкова АллаЖВ</v>
      </c>
      <c r="B162" s="4">
        <v>9</v>
      </c>
      <c r="C162" s="4" t="s">
        <v>737</v>
      </c>
      <c r="D162" s="4" t="s">
        <v>37</v>
      </c>
      <c r="E162" s="4">
        <v>1983</v>
      </c>
      <c r="F162" s="5">
        <v>3.4606481481481481E-2</v>
      </c>
      <c r="G162" s="4">
        <v>9</v>
      </c>
      <c r="H162" s="4">
        <v>138.80000000000001</v>
      </c>
      <c r="I162" s="16" t="s">
        <v>968</v>
      </c>
      <c r="J162" t="str">
        <f>IF(ISERROR(VLOOKUP($C162,Сумма!$B$3:$C$855,2,FALSE)),0,IF(VLOOKUP($C162,Сумма!$B$3:$N$855,13,FALSE)=I162,VLOOKUP($C162,Сумма!$B$3:$C$855,2,FALSE),0))</f>
        <v>СШОР 18 Макейчик</v>
      </c>
    </row>
    <row r="163" spans="1:10" x14ac:dyDescent="0.35">
      <c r="A163" t="str">
        <f t="shared" si="2"/>
        <v>Гречкина ИринаЖВ</v>
      </c>
      <c r="B163" s="4">
        <v>10</v>
      </c>
      <c r="C163" s="4" t="s">
        <v>171</v>
      </c>
      <c r="D163" s="4" t="s">
        <v>149</v>
      </c>
      <c r="E163" s="4">
        <v>1982</v>
      </c>
      <c r="F163" s="5">
        <v>3.6689814814814821E-2</v>
      </c>
      <c r="G163" s="4">
        <v>10</v>
      </c>
      <c r="H163" s="4">
        <v>129.1</v>
      </c>
      <c r="I163" s="16" t="s">
        <v>968</v>
      </c>
      <c r="J163" t="str">
        <f>IF(ISERROR(VLOOKUP($C163,Сумма!$B$3:$C$855,2,FALSE)),0,IF(VLOOKUP($C163,Сумма!$B$3:$N$855,13,FALSE)=I163,VLOOKUP($C163,Сумма!$B$3:$C$855,2,FALSE),0))</f>
        <v>СШОР 18 Олимп</v>
      </c>
    </row>
    <row r="164" spans="1:10" x14ac:dyDescent="0.35">
      <c r="A164" t="str">
        <f t="shared" si="2"/>
        <v>Сигаева ИринаЖВ</v>
      </c>
      <c r="B164" s="4">
        <v>11</v>
      </c>
      <c r="C164" s="4" t="s">
        <v>672</v>
      </c>
      <c r="D164" s="4" t="s">
        <v>48</v>
      </c>
      <c r="E164" s="4">
        <v>1985</v>
      </c>
      <c r="F164" s="5">
        <v>3.9942129629629626E-2</v>
      </c>
      <c r="G164" s="4">
        <v>11</v>
      </c>
      <c r="H164" s="4">
        <v>113.9</v>
      </c>
      <c r="I164" s="16" t="s">
        <v>968</v>
      </c>
      <c r="J164" t="str">
        <f>IF(ISERROR(VLOOKUP($C164,Сумма!$B$3:$C$855,2,FALSE)),0,IF(VLOOKUP($C164,Сумма!$B$3:$N$855,13,FALSE)=I164,VLOOKUP($C164,Сумма!$B$3:$C$855,2,FALSE),0))</f>
        <v>СШОР 18 Юго-Запад</v>
      </c>
    </row>
    <row r="165" spans="1:10" x14ac:dyDescent="0.35">
      <c r="A165" t="str">
        <f t="shared" si="2"/>
        <v>Чернышева ЛюдмилаЖВ</v>
      </c>
      <c r="B165" s="4">
        <v>12</v>
      </c>
      <c r="C165" s="4" t="s">
        <v>671</v>
      </c>
      <c r="D165" s="4" t="s">
        <v>42</v>
      </c>
      <c r="E165" s="4">
        <v>1984</v>
      </c>
      <c r="F165" s="5">
        <v>4.2650462962962959E-2</v>
      </c>
      <c r="G165" s="4">
        <v>12</v>
      </c>
      <c r="H165" s="4">
        <v>101.3</v>
      </c>
      <c r="I165" s="16" t="s">
        <v>968</v>
      </c>
      <c r="J165" t="str">
        <f>IF(ISERROR(VLOOKUP($C165,Сумма!$B$3:$C$855,2,FALSE)),0,IF(VLOOKUP($C165,Сумма!$B$3:$N$855,13,FALSE)=I165,VLOOKUP($C165,Сумма!$B$3:$C$855,2,FALSE),0))</f>
        <v>СШОР 18 Авдеев</v>
      </c>
    </row>
    <row r="166" spans="1:10" x14ac:dyDescent="0.35">
      <c r="A166" t="str">
        <f t="shared" si="2"/>
        <v>Еремина ЕленаЖВ</v>
      </c>
      <c r="B166" s="4">
        <v>13</v>
      </c>
      <c r="C166" s="4" t="s">
        <v>176</v>
      </c>
      <c r="D166" s="4" t="s">
        <v>35</v>
      </c>
      <c r="E166" s="4">
        <v>1976</v>
      </c>
      <c r="F166" s="5">
        <v>4.3391203703703703E-2</v>
      </c>
      <c r="G166" s="4">
        <v>13</v>
      </c>
      <c r="H166" s="4">
        <v>97.8</v>
      </c>
      <c r="I166" s="16" t="s">
        <v>968</v>
      </c>
      <c r="J166" t="str">
        <f>IF(ISERROR(VLOOKUP($C166,Сумма!$B$3:$C$855,2,FALSE)),0,IF(VLOOKUP($C166,Сумма!$B$3:$N$855,13,FALSE)=I166,VLOOKUP($C166,Сумма!$B$3:$C$855,2,FALSE),0))</f>
        <v>СШОР 18 АТЛЕТ</v>
      </c>
    </row>
    <row r="167" spans="1:10" x14ac:dyDescent="0.35">
      <c r="A167" t="str">
        <f t="shared" si="2"/>
        <v>Грибанова ВераЖВ</v>
      </c>
      <c r="B167" s="4">
        <v>14</v>
      </c>
      <c r="C167" s="4" t="s">
        <v>670</v>
      </c>
      <c r="D167" s="4" t="s">
        <v>478</v>
      </c>
      <c r="E167" s="4">
        <v>1964</v>
      </c>
      <c r="F167" s="5">
        <v>4.370370370370371E-2</v>
      </c>
      <c r="G167" s="4">
        <v>14</v>
      </c>
      <c r="H167" s="4">
        <v>96.4</v>
      </c>
      <c r="I167" s="16" t="s">
        <v>968</v>
      </c>
      <c r="J167" t="str">
        <f>IF(ISERROR(VLOOKUP($C167,Сумма!$B$3:$C$855,2,FALSE)),0,IF(VLOOKUP($C167,Сумма!$B$3:$N$855,13,FALSE)=I167,VLOOKUP($C167,Сумма!$B$3:$C$855,2,FALSE),0))</f>
        <v>СИНТЕЗ</v>
      </c>
    </row>
    <row r="168" spans="1:10" x14ac:dyDescent="0.35">
      <c r="A168" t="str">
        <f t="shared" si="2"/>
        <v>Назарова ЛюдмилаЖВ</v>
      </c>
      <c r="B168" s="4">
        <v>15</v>
      </c>
      <c r="C168" s="4" t="s">
        <v>175</v>
      </c>
      <c r="D168" s="4" t="s">
        <v>48</v>
      </c>
      <c r="E168" s="4">
        <v>1983</v>
      </c>
      <c r="F168" s="5">
        <v>4.4421296296296292E-2</v>
      </c>
      <c r="G168" s="4">
        <v>15</v>
      </c>
      <c r="H168" s="4">
        <v>93</v>
      </c>
      <c r="I168" s="16" t="s">
        <v>968</v>
      </c>
      <c r="J168" t="str">
        <f>IF(ISERROR(VLOOKUP($C168,Сумма!$B$3:$C$855,2,FALSE)),0,IF(VLOOKUP($C168,Сумма!$B$3:$N$855,13,FALSE)=I168,VLOOKUP($C168,Сумма!$B$3:$C$855,2,FALSE),0))</f>
        <v>СШОР 18 Юго-Запад</v>
      </c>
    </row>
    <row r="169" spans="1:10" x14ac:dyDescent="0.35">
      <c r="A169" t="str">
        <f t="shared" si="2"/>
        <v>Дурнова ЕленаЖВ</v>
      </c>
      <c r="B169" s="4">
        <v>16</v>
      </c>
      <c r="C169" s="4" t="s">
        <v>172</v>
      </c>
      <c r="D169" s="4" t="s">
        <v>27</v>
      </c>
      <c r="E169" s="4">
        <v>1964</v>
      </c>
      <c r="F169" s="4" t="s">
        <v>727</v>
      </c>
      <c r="G169" s="4"/>
      <c r="H169" s="4">
        <v>0.01</v>
      </c>
      <c r="I169" s="16" t="s">
        <v>968</v>
      </c>
      <c r="J169" t="str">
        <f>IF(ISERROR(VLOOKUP($C169,Сумма!$B$3:$C$855,2,FALSE)),0,IF(VLOOKUP($C169,Сумма!$B$3:$N$855,13,FALSE)=I169,VLOOKUP($C169,Сумма!$B$3:$C$855,2,FALSE),0))</f>
        <v>Воронеж</v>
      </c>
    </row>
    <row r="170" spans="1:10" x14ac:dyDescent="0.35">
      <c r="A170" t="str">
        <f t="shared" si="2"/>
        <v>Ковалева НатальяЖВ</v>
      </c>
      <c r="B170" s="4">
        <v>17</v>
      </c>
      <c r="C170" s="4" t="s">
        <v>480</v>
      </c>
      <c r="D170" s="4" t="s">
        <v>406</v>
      </c>
      <c r="E170" s="4">
        <v>1982</v>
      </c>
      <c r="F170" s="4" t="s">
        <v>727</v>
      </c>
      <c r="G170" s="4"/>
      <c r="H170" s="4">
        <v>0.01</v>
      </c>
      <c r="I170" s="16" t="s">
        <v>968</v>
      </c>
      <c r="J170" t="str">
        <f>IF(ISERROR(VLOOKUP($C170,Сумма!$B$3:$C$855,2,FALSE)),0,IF(VLOOKUP($C170,Сумма!$B$3:$N$855,13,FALSE)=I170,VLOOKUP($C170,Сумма!$B$3:$C$855,2,FALSE),0))</f>
        <v>ШСК Пламя (СОШ №79)</v>
      </c>
    </row>
    <row r="171" spans="1:10" ht="15.5" x14ac:dyDescent="0.35">
      <c r="A171" t="str">
        <f t="shared" si="2"/>
        <v/>
      </c>
      <c r="B171" s="40" t="s">
        <v>738</v>
      </c>
      <c r="C171" s="40"/>
      <c r="D171" s="40"/>
      <c r="E171" s="40"/>
      <c r="F171" s="40"/>
      <c r="G171" s="40"/>
      <c r="H171" s="40"/>
      <c r="I171" s="17"/>
      <c r="J171">
        <f>IF(ISERROR(VLOOKUP($C171,Сумма!$B$3:$C$855,2,FALSE)),0,IF(VLOOKUP($C171,Сумма!$B$3:$N$855,13,FALSE)=I171,VLOOKUP($C171,Сумма!$B$3:$C$855,2,FALSE),0))</f>
        <v>0</v>
      </c>
    </row>
    <row r="172" spans="1:10" ht="15.5" x14ac:dyDescent="0.35">
      <c r="A172" t="str">
        <f t="shared" si="2"/>
        <v/>
      </c>
      <c r="B172" s="40"/>
      <c r="C172" s="40"/>
      <c r="D172" s="40"/>
      <c r="E172" s="40"/>
      <c r="F172" s="40"/>
      <c r="G172" s="40"/>
      <c r="H172" s="40"/>
      <c r="I172" s="17"/>
      <c r="J172">
        <f>IF(ISERROR(VLOOKUP($C172,Сумма!$B$3:$C$855,2,FALSE)),0,IF(VLOOKUP($C172,Сумма!$B$3:$N$855,13,FALSE)=I172,VLOOKUP($C172,Сумма!$B$3:$C$855,2,FALSE),0))</f>
        <v>0</v>
      </c>
    </row>
    <row r="173" spans="1:10" ht="28" x14ac:dyDescent="0.35">
      <c r="A173" t="str">
        <f t="shared" si="2"/>
        <v>Фамилия, имя</v>
      </c>
      <c r="B173" s="3" t="s">
        <v>20</v>
      </c>
      <c r="C173" s="4" t="s">
        <v>31</v>
      </c>
      <c r="D173" s="4" t="s">
        <v>21</v>
      </c>
      <c r="E173" s="4" t="s">
        <v>22</v>
      </c>
      <c r="F173" s="4" t="s">
        <v>23</v>
      </c>
      <c r="G173" s="4" t="s">
        <v>24</v>
      </c>
      <c r="H173" s="4" t="s">
        <v>25</v>
      </c>
      <c r="I173" s="16"/>
      <c r="J173">
        <f>IF(ISERROR(VLOOKUP($C173,Сумма!$B$3:$C$855,2,FALSE)),0,IF(VLOOKUP($C173,Сумма!$B$3:$N$855,13,FALSE)=I173,VLOOKUP($C173,Сумма!$B$3:$C$855,2,FALSE),0))</f>
        <v>0</v>
      </c>
    </row>
    <row r="174" spans="1:10" x14ac:dyDescent="0.35">
      <c r="A174" t="str">
        <f t="shared" si="2"/>
        <v>Попова АннаЖЭ</v>
      </c>
      <c r="B174" s="4">
        <v>1</v>
      </c>
      <c r="C174" s="4" t="s">
        <v>180</v>
      </c>
      <c r="D174" s="4" t="s">
        <v>44</v>
      </c>
      <c r="E174" s="4">
        <v>1996</v>
      </c>
      <c r="F174" s="5">
        <v>2.4131944444444445E-2</v>
      </c>
      <c r="G174" s="4">
        <v>1</v>
      </c>
      <c r="H174" s="4">
        <v>200</v>
      </c>
      <c r="I174" s="16" t="s">
        <v>969</v>
      </c>
      <c r="J174" t="str">
        <f>IF(ISERROR(VLOOKUP($C174,Сумма!$B$3:$C$855,2,FALSE)),0,IF(VLOOKUP($C174,Сумма!$B$3:$N$855,13,FALSE)=I174,VLOOKUP($C174,Сумма!$B$3:$C$855,2,FALSE),0))</f>
        <v>СШОР 18 Берёзовая р</v>
      </c>
    </row>
    <row r="175" spans="1:10" x14ac:dyDescent="0.35">
      <c r="A175" t="str">
        <f t="shared" si="2"/>
        <v>Скачкова ТатьянаЖЭ</v>
      </c>
      <c r="B175" s="4">
        <v>2</v>
      </c>
      <c r="C175" s="4" t="s">
        <v>483</v>
      </c>
      <c r="D175" s="4" t="s">
        <v>37</v>
      </c>
      <c r="E175" s="4">
        <v>1998</v>
      </c>
      <c r="F175" s="5">
        <v>2.4201388888888887E-2</v>
      </c>
      <c r="G175" s="4">
        <v>2</v>
      </c>
      <c r="H175" s="4">
        <v>199.8</v>
      </c>
      <c r="I175" s="16" t="s">
        <v>969</v>
      </c>
      <c r="J175" t="str">
        <f>IF(ISERROR(VLOOKUP($C175,Сумма!$B$3:$C$855,2,FALSE)),0,IF(VLOOKUP($C175,Сумма!$B$3:$N$855,13,FALSE)=I175,VLOOKUP($C175,Сумма!$B$3:$C$855,2,FALSE),0))</f>
        <v>СШОР 18 Макейчик</v>
      </c>
    </row>
    <row r="176" spans="1:10" x14ac:dyDescent="0.35">
      <c r="A176" t="str">
        <f t="shared" si="2"/>
        <v>Державина АннаЖЭ</v>
      </c>
      <c r="B176" s="4">
        <v>3</v>
      </c>
      <c r="C176" s="4" t="s">
        <v>739</v>
      </c>
      <c r="D176" s="4" t="s">
        <v>37</v>
      </c>
      <c r="E176" s="4">
        <v>1990</v>
      </c>
      <c r="F176" s="5">
        <v>2.4398148148148145E-2</v>
      </c>
      <c r="G176" s="4">
        <v>3</v>
      </c>
      <c r="H176" s="4">
        <v>198.9</v>
      </c>
      <c r="I176" s="16" t="s">
        <v>969</v>
      </c>
      <c r="J176" t="str">
        <f>IF(ISERROR(VLOOKUP($C176,Сумма!$B$3:$C$855,2,FALSE)),0,IF(VLOOKUP($C176,Сумма!$B$3:$N$855,13,FALSE)=I176,VLOOKUP($C176,Сумма!$B$3:$C$855,2,FALSE),0))</f>
        <v>СШОР 18 Макейчик</v>
      </c>
    </row>
    <row r="177" spans="1:10" x14ac:dyDescent="0.35">
      <c r="A177" t="str">
        <f t="shared" si="2"/>
        <v>Свирь ЕкатеринаЖЭ</v>
      </c>
      <c r="B177" s="4">
        <v>4</v>
      </c>
      <c r="C177" s="4" t="s">
        <v>181</v>
      </c>
      <c r="D177" s="4" t="s">
        <v>35</v>
      </c>
      <c r="E177" s="4">
        <v>1984</v>
      </c>
      <c r="F177" s="5">
        <v>2.7071759259259257E-2</v>
      </c>
      <c r="G177" s="4">
        <v>4</v>
      </c>
      <c r="H177" s="4">
        <v>187.9</v>
      </c>
      <c r="I177" s="16" t="s">
        <v>969</v>
      </c>
      <c r="J177" t="str">
        <f>IF(ISERROR(VLOOKUP($C177,Сумма!$B$3:$C$855,2,FALSE)),0,IF(VLOOKUP($C177,Сумма!$B$3:$N$855,13,FALSE)=I177,VLOOKUP($C177,Сумма!$B$3:$C$855,2,FALSE),0))</f>
        <v>СШОР 18 АТЛЕТ</v>
      </c>
    </row>
    <row r="178" spans="1:10" x14ac:dyDescent="0.35">
      <c r="A178" t="str">
        <f t="shared" si="2"/>
        <v>Калинина ЛилияЖЭ</v>
      </c>
      <c r="B178" s="4">
        <v>5</v>
      </c>
      <c r="C178" s="4" t="s">
        <v>178</v>
      </c>
      <c r="D178" s="4" t="s">
        <v>37</v>
      </c>
      <c r="E178" s="4">
        <v>1998</v>
      </c>
      <c r="F178" s="5">
        <v>2.71875E-2</v>
      </c>
      <c r="G178" s="4">
        <v>5</v>
      </c>
      <c r="H178" s="4">
        <v>187.4</v>
      </c>
      <c r="I178" s="16" t="s">
        <v>969</v>
      </c>
      <c r="J178" t="str">
        <f>IF(ISERROR(VLOOKUP($C178,Сумма!$B$3:$C$855,2,FALSE)),0,IF(VLOOKUP($C178,Сумма!$B$3:$N$855,13,FALSE)=I178,VLOOKUP($C178,Сумма!$B$3:$C$855,2,FALSE),0))</f>
        <v>СШОР 18 Макейчик</v>
      </c>
    </row>
    <row r="179" spans="1:10" x14ac:dyDescent="0.35">
      <c r="A179" t="str">
        <f t="shared" si="2"/>
        <v>Леонтьева ЕленаЖЭ</v>
      </c>
      <c r="B179" s="4">
        <v>6</v>
      </c>
      <c r="C179" s="4" t="s">
        <v>484</v>
      </c>
      <c r="D179" s="4" t="s">
        <v>44</v>
      </c>
      <c r="E179" s="4">
        <v>2001</v>
      </c>
      <c r="F179" s="5">
        <v>2.9224537037037038E-2</v>
      </c>
      <c r="G179" s="4">
        <v>6</v>
      </c>
      <c r="H179" s="4">
        <v>178.9</v>
      </c>
      <c r="I179" s="16" t="s">
        <v>969</v>
      </c>
      <c r="J179" t="str">
        <f>IF(ISERROR(VLOOKUP($C179,Сумма!$B$3:$C$855,2,FALSE)),0,IF(VLOOKUP($C179,Сумма!$B$3:$N$855,13,FALSE)=I179,VLOOKUP($C179,Сумма!$B$3:$C$855,2,FALSE),0))</f>
        <v>СШОР 18 Берёзовая р</v>
      </c>
    </row>
    <row r="180" spans="1:10" x14ac:dyDescent="0.35">
      <c r="A180" t="str">
        <f t="shared" si="2"/>
        <v>Потылицына ВалентинаЖЭ</v>
      </c>
      <c r="B180" s="4">
        <v>7</v>
      </c>
      <c r="C180" s="4" t="s">
        <v>740</v>
      </c>
      <c r="D180" s="4" t="s">
        <v>35</v>
      </c>
      <c r="E180" s="4">
        <v>1990</v>
      </c>
      <c r="F180" s="5">
        <v>3.2048611111111111E-2</v>
      </c>
      <c r="G180" s="4">
        <v>7</v>
      </c>
      <c r="H180" s="4">
        <v>167.2</v>
      </c>
      <c r="I180" s="16" t="s">
        <v>969</v>
      </c>
      <c r="J180" t="str">
        <f>IF(ISERROR(VLOOKUP($C180,Сумма!$B$3:$C$855,2,FALSE)),0,IF(VLOOKUP($C180,Сумма!$B$3:$N$855,13,FALSE)=I180,VLOOKUP($C180,Сумма!$B$3:$C$855,2,FALSE),0))</f>
        <v>СШОР 18 АТЛЕТ</v>
      </c>
    </row>
    <row r="181" spans="1:10" x14ac:dyDescent="0.35">
      <c r="A181" t="str">
        <f t="shared" si="2"/>
        <v>Литвина ИринаЖЭ</v>
      </c>
      <c r="B181" s="4">
        <v>8</v>
      </c>
      <c r="C181" s="4" t="s">
        <v>183</v>
      </c>
      <c r="D181" s="4" t="s">
        <v>35</v>
      </c>
      <c r="E181" s="4">
        <v>1990</v>
      </c>
      <c r="F181" s="5">
        <v>3.2916666666666664E-2</v>
      </c>
      <c r="G181" s="4">
        <v>8</v>
      </c>
      <c r="H181" s="4">
        <v>163.6</v>
      </c>
      <c r="I181" s="16" t="s">
        <v>969</v>
      </c>
      <c r="J181" t="str">
        <f>IF(ISERROR(VLOOKUP($C181,Сумма!$B$3:$C$855,2,FALSE)),0,IF(VLOOKUP($C181,Сумма!$B$3:$N$855,13,FALSE)=I181,VLOOKUP($C181,Сумма!$B$3:$C$855,2,FALSE),0))</f>
        <v>СШОР 18 АТЛЕТ</v>
      </c>
    </row>
    <row r="182" spans="1:10" x14ac:dyDescent="0.35">
      <c r="A182" t="str">
        <f t="shared" si="2"/>
        <v>Плахотина ИринаЖЭ</v>
      </c>
      <c r="B182" s="4">
        <v>9</v>
      </c>
      <c r="C182" s="4" t="s">
        <v>185</v>
      </c>
      <c r="D182" s="4" t="s">
        <v>27</v>
      </c>
      <c r="E182" s="4">
        <v>1991</v>
      </c>
      <c r="F182" s="5">
        <v>3.3854166666666664E-2</v>
      </c>
      <c r="G182" s="4">
        <v>9</v>
      </c>
      <c r="H182" s="4">
        <v>159.80000000000001</v>
      </c>
      <c r="I182" s="16" t="s">
        <v>969</v>
      </c>
      <c r="J182" t="str">
        <f>IF(ISERROR(VLOOKUP($C182,Сумма!$B$3:$C$855,2,FALSE)),0,IF(VLOOKUP($C182,Сумма!$B$3:$N$855,13,FALSE)=I182,VLOOKUP($C182,Сумма!$B$3:$C$855,2,FALSE),0))</f>
        <v>Воронеж</v>
      </c>
    </row>
    <row r="183" spans="1:10" x14ac:dyDescent="0.35">
      <c r="A183" t="str">
        <f t="shared" si="2"/>
        <v>Полунина ИринаЖЭ</v>
      </c>
      <c r="B183" s="4">
        <v>10</v>
      </c>
      <c r="C183" s="4" t="s">
        <v>188</v>
      </c>
      <c r="D183" s="4" t="s">
        <v>27</v>
      </c>
      <c r="E183" s="4">
        <v>1990</v>
      </c>
      <c r="F183" s="5">
        <v>3.5844907407407409E-2</v>
      </c>
      <c r="G183" s="4">
        <v>10</v>
      </c>
      <c r="H183" s="4">
        <v>151.5</v>
      </c>
      <c r="I183" s="16" t="s">
        <v>969</v>
      </c>
      <c r="J183" t="str">
        <f>IF(ISERROR(VLOOKUP($C183,Сумма!$B$3:$C$855,2,FALSE)),0,IF(VLOOKUP($C183,Сумма!$B$3:$N$855,13,FALSE)=I183,VLOOKUP($C183,Сумма!$B$3:$C$855,2,FALSE),0))</f>
        <v>Воронеж</v>
      </c>
    </row>
    <row r="184" spans="1:10" x14ac:dyDescent="0.35">
      <c r="A184" t="str">
        <f t="shared" si="2"/>
        <v>Шевелева ИннаЖЭ</v>
      </c>
      <c r="B184" s="4">
        <v>11</v>
      </c>
      <c r="C184" s="4" t="s">
        <v>187</v>
      </c>
      <c r="D184" s="4" t="s">
        <v>27</v>
      </c>
      <c r="E184" s="4">
        <v>1985</v>
      </c>
      <c r="F184" s="5">
        <v>3.5902777777777777E-2</v>
      </c>
      <c r="G184" s="4">
        <v>11</v>
      </c>
      <c r="H184" s="4">
        <v>151.30000000000001</v>
      </c>
      <c r="I184" s="16" t="s">
        <v>969</v>
      </c>
      <c r="J184" t="str">
        <f>IF(ISERROR(VLOOKUP($C184,Сумма!$B$3:$C$855,2,FALSE)),0,IF(VLOOKUP($C184,Сумма!$B$3:$N$855,13,FALSE)=I184,VLOOKUP($C184,Сумма!$B$3:$C$855,2,FALSE),0))</f>
        <v>Воронеж</v>
      </c>
    </row>
    <row r="185" spans="1:10" x14ac:dyDescent="0.35">
      <c r="A185" t="str">
        <f t="shared" si="2"/>
        <v>Кутьева ПолинаЖЭ</v>
      </c>
      <c r="B185" s="4">
        <v>12</v>
      </c>
      <c r="C185" s="4" t="s">
        <v>674</v>
      </c>
      <c r="D185" s="4" t="s">
        <v>37</v>
      </c>
      <c r="E185" s="4">
        <v>2000</v>
      </c>
      <c r="F185" s="5">
        <v>3.7673611111111109E-2</v>
      </c>
      <c r="G185" s="4">
        <v>12</v>
      </c>
      <c r="H185" s="4">
        <v>143.9</v>
      </c>
      <c r="I185" s="16" t="s">
        <v>969</v>
      </c>
      <c r="J185" t="str">
        <f>IF(ISERROR(VLOOKUP($C185,Сумма!$B$3:$C$855,2,FALSE)),0,IF(VLOOKUP($C185,Сумма!$B$3:$N$855,13,FALSE)=I185,VLOOKUP($C185,Сумма!$B$3:$C$855,2,FALSE),0))</f>
        <v>СШОР 18 Макейчик</v>
      </c>
    </row>
    <row r="186" spans="1:10" x14ac:dyDescent="0.35">
      <c r="A186" t="str">
        <f t="shared" si="2"/>
        <v>Райкова ДарьяЖЭ</v>
      </c>
      <c r="B186" s="4">
        <v>13</v>
      </c>
      <c r="C186" s="4" t="s">
        <v>190</v>
      </c>
      <c r="D186" s="4" t="s">
        <v>27</v>
      </c>
      <c r="E186" s="4">
        <v>1999</v>
      </c>
      <c r="F186" s="5">
        <v>3.8252314814814815E-2</v>
      </c>
      <c r="G186" s="4">
        <v>13</v>
      </c>
      <c r="H186" s="4">
        <v>141.5</v>
      </c>
      <c r="I186" s="16" t="s">
        <v>969</v>
      </c>
      <c r="J186" t="str">
        <f>IF(ISERROR(VLOOKUP($C186,Сумма!$B$3:$C$855,2,FALSE)),0,IF(VLOOKUP($C186,Сумма!$B$3:$N$855,13,FALSE)=I186,VLOOKUP($C186,Сумма!$B$3:$C$855,2,FALSE),0))</f>
        <v>Воронеж</v>
      </c>
    </row>
    <row r="187" spans="1:10" x14ac:dyDescent="0.35">
      <c r="A187" t="str">
        <f t="shared" si="2"/>
        <v>Коршикова ДарьяЖЭ</v>
      </c>
      <c r="B187" s="4">
        <v>14</v>
      </c>
      <c r="C187" s="4" t="s">
        <v>189</v>
      </c>
      <c r="D187" s="4" t="s">
        <v>112</v>
      </c>
      <c r="E187" s="4">
        <v>2003</v>
      </c>
      <c r="F187" s="5">
        <v>4.0046296296296295E-2</v>
      </c>
      <c r="G187" s="4">
        <v>14</v>
      </c>
      <c r="H187" s="4">
        <v>134.1</v>
      </c>
      <c r="I187" s="16" t="s">
        <v>969</v>
      </c>
      <c r="J187" t="str">
        <f>IF(ISERROR(VLOOKUP($C187,Сумма!$B$3:$C$855,2,FALSE)),0,IF(VLOOKUP($C187,Сумма!$B$3:$N$855,13,FALSE)=I187,VLOOKUP($C187,Сумма!$B$3:$C$855,2,FALSE),0))</f>
        <v>СШОР 18 Канищева</v>
      </c>
    </row>
    <row r="188" spans="1:10" x14ac:dyDescent="0.35">
      <c r="A188" t="str">
        <f t="shared" si="2"/>
        <v>Зеленина ЛидияЖЭ</v>
      </c>
      <c r="B188" s="4">
        <v>15</v>
      </c>
      <c r="C188" s="4" t="s">
        <v>186</v>
      </c>
      <c r="D188" s="4" t="s">
        <v>29</v>
      </c>
      <c r="E188" s="4">
        <v>1994</v>
      </c>
      <c r="F188" s="5">
        <v>4.1874999999999996E-2</v>
      </c>
      <c r="G188" s="4">
        <v>15</v>
      </c>
      <c r="H188" s="4">
        <v>126.5</v>
      </c>
      <c r="I188" s="16" t="s">
        <v>969</v>
      </c>
      <c r="J188" t="str">
        <f>IF(ISERROR(VLOOKUP($C188,Сумма!$B$3:$C$855,2,FALSE)),0,IF(VLOOKUP($C188,Сумма!$B$3:$N$855,13,FALSE)=I188,VLOOKUP($C188,Сумма!$B$3:$C$855,2,FALSE),0))</f>
        <v>Паровоз</v>
      </c>
    </row>
    <row r="189" spans="1:10" x14ac:dyDescent="0.35">
      <c r="A189" t="str">
        <f t="shared" si="2"/>
        <v>Раздымалина НатальяЖЭ</v>
      </c>
      <c r="B189" s="4">
        <v>16</v>
      </c>
      <c r="C189" s="4" t="s">
        <v>191</v>
      </c>
      <c r="D189" s="4" t="s">
        <v>35</v>
      </c>
      <c r="E189" s="4">
        <v>1999</v>
      </c>
      <c r="F189" s="5">
        <v>4.3020833333333335E-2</v>
      </c>
      <c r="G189" s="4">
        <v>16</v>
      </c>
      <c r="H189" s="4">
        <v>121.8</v>
      </c>
      <c r="I189" s="16" t="s">
        <v>969</v>
      </c>
      <c r="J189" t="str">
        <f>IF(ISERROR(VLOOKUP($C189,Сумма!$B$3:$C$855,2,FALSE)),0,IF(VLOOKUP($C189,Сумма!$B$3:$N$855,13,FALSE)=I189,VLOOKUP($C189,Сумма!$B$3:$C$855,2,FALSE),0))</f>
        <v>СШОР 18 АТЛЕТ</v>
      </c>
    </row>
    <row r="190" spans="1:10" x14ac:dyDescent="0.35">
      <c r="A190" t="str">
        <f t="shared" si="2"/>
        <v>Петриева ДарьяЖЭ</v>
      </c>
      <c r="B190" s="4">
        <v>17</v>
      </c>
      <c r="C190" s="4" t="s">
        <v>741</v>
      </c>
      <c r="D190" s="4" t="s">
        <v>406</v>
      </c>
      <c r="E190" s="4">
        <v>2003</v>
      </c>
      <c r="F190" s="4" t="s">
        <v>727</v>
      </c>
      <c r="G190" s="4"/>
      <c r="H190" s="4">
        <v>0.01</v>
      </c>
      <c r="I190" s="16" t="s">
        <v>969</v>
      </c>
      <c r="J190" t="str">
        <f>IF(ISERROR(VLOOKUP($C190,Сумма!$B$3:$C$855,2,FALSE)),0,IF(VLOOKUP($C190,Сумма!$B$3:$N$855,13,FALSE)=I190,VLOOKUP($C190,Сумма!$B$3:$C$855,2,FALSE),0))</f>
        <v>ШСК Пламя (СОШ №79)</v>
      </c>
    </row>
    <row r="191" spans="1:10" x14ac:dyDescent="0.35">
      <c r="A191" t="str">
        <f t="shared" si="2"/>
        <v>Сукочева АнастасияЖЭ</v>
      </c>
      <c r="B191" s="4">
        <v>18</v>
      </c>
      <c r="C191" s="4" t="s">
        <v>182</v>
      </c>
      <c r="D191" s="4" t="s">
        <v>35</v>
      </c>
      <c r="E191" s="4">
        <v>2000</v>
      </c>
      <c r="F191" s="4" t="s">
        <v>727</v>
      </c>
      <c r="G191" s="4"/>
      <c r="H191" s="4">
        <v>0.01</v>
      </c>
      <c r="I191" s="16" t="s">
        <v>969</v>
      </c>
      <c r="J191" t="str">
        <f>IF(ISERROR(VLOOKUP($C191,Сумма!$B$3:$C$855,2,FALSE)),0,IF(VLOOKUP($C191,Сумма!$B$3:$N$855,13,FALSE)=I191,VLOOKUP($C191,Сумма!$B$3:$C$855,2,FALSE),0))</f>
        <v>СШОР 18 АТЛЕТ</v>
      </c>
    </row>
    <row r="192" spans="1:10" ht="15.5" x14ac:dyDescent="0.35">
      <c r="A192" t="str">
        <f t="shared" si="2"/>
        <v/>
      </c>
      <c r="B192" s="40" t="s">
        <v>742</v>
      </c>
      <c r="C192" s="40"/>
      <c r="D192" s="40"/>
      <c r="E192" s="40"/>
      <c r="F192" s="40"/>
      <c r="G192" s="40"/>
      <c r="H192" s="40"/>
      <c r="I192" s="17"/>
      <c r="J192">
        <f>IF(ISERROR(VLOOKUP($C192,Сумма!$B$3:$C$855,2,FALSE)),0,IF(VLOOKUP($C192,Сумма!$B$3:$N$855,13,FALSE)=I192,VLOOKUP($C192,Сумма!$B$3:$C$855,2,FALSE),0))</f>
        <v>0</v>
      </c>
    </row>
    <row r="193" spans="1:10" ht="15.5" x14ac:dyDescent="0.35">
      <c r="A193" t="str">
        <f t="shared" si="2"/>
        <v/>
      </c>
      <c r="B193" s="40"/>
      <c r="C193" s="40"/>
      <c r="D193" s="40"/>
      <c r="E193" s="40"/>
      <c r="F193" s="40"/>
      <c r="G193" s="40"/>
      <c r="H193" s="40"/>
      <c r="I193" s="17"/>
      <c r="J193">
        <f>IF(ISERROR(VLOOKUP($C193,Сумма!$B$3:$C$855,2,FALSE)),0,IF(VLOOKUP($C193,Сумма!$B$3:$N$855,13,FALSE)=I193,VLOOKUP($C193,Сумма!$B$3:$C$855,2,FALSE),0))</f>
        <v>0</v>
      </c>
    </row>
    <row r="194" spans="1:10" ht="28" x14ac:dyDescent="0.35">
      <c r="A194" t="str">
        <f t="shared" si="2"/>
        <v>Фамилия, имя</v>
      </c>
      <c r="B194" s="3" t="s">
        <v>20</v>
      </c>
      <c r="C194" s="4" t="s">
        <v>31</v>
      </c>
      <c r="D194" s="4" t="s">
        <v>21</v>
      </c>
      <c r="E194" s="4" t="s">
        <v>22</v>
      </c>
      <c r="F194" s="4" t="s">
        <v>23</v>
      </c>
      <c r="G194" s="4" t="s">
        <v>24</v>
      </c>
      <c r="H194" s="4" t="s">
        <v>25</v>
      </c>
      <c r="I194" s="16"/>
      <c r="J194">
        <f>IF(ISERROR(VLOOKUP($C194,Сумма!$B$3:$C$855,2,FALSE)),0,IF(VLOOKUP($C194,Сумма!$B$3:$N$855,13,FALSE)=I194,VLOOKUP($C194,Сумма!$B$3:$C$855,2,FALSE),0))</f>
        <v>0</v>
      </c>
    </row>
    <row r="195" spans="1:10" x14ac:dyDescent="0.35">
      <c r="A195" t="str">
        <f t="shared" si="2"/>
        <v>Валявко ИванМ10</v>
      </c>
      <c r="B195" s="4">
        <v>1</v>
      </c>
      <c r="C195" s="4" t="s">
        <v>743</v>
      </c>
      <c r="D195" s="4" t="s">
        <v>61</v>
      </c>
      <c r="E195" s="4">
        <v>2012</v>
      </c>
      <c r="F195" s="5">
        <v>1.4560185185185183E-2</v>
      </c>
      <c r="G195" s="4">
        <v>1</v>
      </c>
      <c r="H195" s="4">
        <v>200</v>
      </c>
      <c r="I195" s="16" t="s">
        <v>970</v>
      </c>
      <c r="J195" t="str">
        <f>IF(ISERROR(VLOOKUP($C195,Сумма!$B$3:$C$855,2,FALSE)),0,IF(VLOOKUP($C195,Сумма!$B$3:$N$855,13,FALSE)=I195,VLOOKUP($C195,Сумма!$B$3:$C$855,2,FALSE),0))</f>
        <v>СШОР 18 Азимут</v>
      </c>
    </row>
    <row r="196" spans="1:10" x14ac:dyDescent="0.35">
      <c r="A196" t="str">
        <f t="shared" si="2"/>
        <v>Громашев СтепанМ10</v>
      </c>
      <c r="B196" s="4">
        <v>2</v>
      </c>
      <c r="C196" s="4" t="s">
        <v>207</v>
      </c>
      <c r="D196" s="4" t="s">
        <v>48</v>
      </c>
      <c r="E196" s="4">
        <v>2012</v>
      </c>
      <c r="F196" s="5">
        <v>1.8599537037037036E-2</v>
      </c>
      <c r="G196" s="4">
        <v>2</v>
      </c>
      <c r="H196" s="4">
        <v>172.3</v>
      </c>
      <c r="I196" s="16" t="s">
        <v>970</v>
      </c>
      <c r="J196" t="str">
        <f>IF(ISERROR(VLOOKUP($C196,Сумма!$B$3:$C$855,2,FALSE)),0,IF(VLOOKUP($C196,Сумма!$B$3:$N$855,13,FALSE)=I196,VLOOKUP($C196,Сумма!$B$3:$C$855,2,FALSE),0))</f>
        <v>СШОР 18 Юго-Запад</v>
      </c>
    </row>
    <row r="197" spans="1:10" x14ac:dyDescent="0.35">
      <c r="A197" t="str">
        <f t="shared" si="2"/>
        <v>Клёсов МаксимМ10</v>
      </c>
      <c r="B197" s="4">
        <v>3</v>
      </c>
      <c r="C197" s="4" t="s">
        <v>501</v>
      </c>
      <c r="D197" s="4" t="s">
        <v>42</v>
      </c>
      <c r="E197" s="4">
        <v>2012</v>
      </c>
      <c r="F197" s="5">
        <v>1.8796296296296297E-2</v>
      </c>
      <c r="G197" s="4">
        <v>3</v>
      </c>
      <c r="H197" s="4">
        <v>171</v>
      </c>
      <c r="I197" s="16" t="s">
        <v>970</v>
      </c>
      <c r="J197" t="str">
        <f>IF(ISERROR(VLOOKUP($C197,Сумма!$B$3:$C$855,2,FALSE)),0,IF(VLOOKUP($C197,Сумма!$B$3:$N$855,13,FALSE)=I197,VLOOKUP($C197,Сумма!$B$3:$C$855,2,FALSE),0))</f>
        <v>СШОР 18 Авдеев</v>
      </c>
    </row>
    <row r="198" spans="1:10" x14ac:dyDescent="0.35">
      <c r="A198" t="str">
        <f t="shared" si="2"/>
        <v>Авдеев СемёнМ10</v>
      </c>
      <c r="B198" s="4">
        <v>4</v>
      </c>
      <c r="C198" s="4" t="s">
        <v>219</v>
      </c>
      <c r="D198" s="4" t="s">
        <v>37</v>
      </c>
      <c r="E198" s="4">
        <v>2013</v>
      </c>
      <c r="F198" s="5">
        <v>1.9224537037037037E-2</v>
      </c>
      <c r="G198" s="4">
        <v>4</v>
      </c>
      <c r="H198" s="4">
        <v>168</v>
      </c>
      <c r="I198" s="16" t="s">
        <v>970</v>
      </c>
      <c r="J198" t="str">
        <f>IF(ISERROR(VLOOKUP($C198,Сумма!$B$3:$C$855,2,FALSE)),0,IF(VLOOKUP($C198,Сумма!$B$3:$N$855,13,FALSE)=I198,VLOOKUP($C198,Сумма!$B$3:$C$855,2,FALSE),0))</f>
        <v>СШОР 18 Макейчик</v>
      </c>
    </row>
    <row r="199" spans="1:10" x14ac:dyDescent="0.35">
      <c r="A199" t="str">
        <f t="shared" si="2"/>
        <v>Сигаев АндрейМ10</v>
      </c>
      <c r="B199" s="4">
        <v>5</v>
      </c>
      <c r="C199" s="4" t="s">
        <v>491</v>
      </c>
      <c r="D199" s="4" t="s">
        <v>48</v>
      </c>
      <c r="E199" s="4">
        <v>2013</v>
      </c>
      <c r="F199" s="5">
        <v>1.9895833333333331E-2</v>
      </c>
      <c r="G199" s="4">
        <v>5</v>
      </c>
      <c r="H199" s="4">
        <v>163.4</v>
      </c>
      <c r="I199" s="16" t="s">
        <v>970</v>
      </c>
      <c r="J199" t="str">
        <f>IF(ISERROR(VLOOKUP($C199,Сумма!$B$3:$C$855,2,FALSE)),0,IF(VLOOKUP($C199,Сумма!$B$3:$N$855,13,FALSE)=I199,VLOOKUP($C199,Сумма!$B$3:$C$855,2,FALSE),0))</f>
        <v>СШОР 18 Юго-Запад</v>
      </c>
    </row>
    <row r="200" spans="1:10" x14ac:dyDescent="0.35">
      <c r="A200" t="str">
        <f t="shared" si="2"/>
        <v>Цветков АлександрМ10</v>
      </c>
      <c r="B200" s="4">
        <v>6</v>
      </c>
      <c r="C200" s="4" t="s">
        <v>490</v>
      </c>
      <c r="D200" s="4" t="s">
        <v>143</v>
      </c>
      <c r="E200" s="4">
        <v>2013</v>
      </c>
      <c r="F200" s="5">
        <v>1.9942129629629629E-2</v>
      </c>
      <c r="G200" s="4">
        <v>6</v>
      </c>
      <c r="H200" s="4">
        <v>163.1</v>
      </c>
      <c r="I200" s="16" t="s">
        <v>970</v>
      </c>
      <c r="J200" t="str">
        <f>IF(ISERROR(VLOOKUP($C200,Сумма!$B$3:$C$855,2,FALSE)),0,IF(VLOOKUP($C200,Сумма!$B$3:$N$855,13,FALSE)=I200,VLOOKUP($C200,Сумма!$B$3:$C$855,2,FALSE),0))</f>
        <v>СШОР 18 Астахова</v>
      </c>
    </row>
    <row r="201" spans="1:10" x14ac:dyDescent="0.35">
      <c r="A201" t="str">
        <f t="shared" si="2"/>
        <v>Панков ДанилМ10</v>
      </c>
      <c r="B201" s="4">
        <v>7</v>
      </c>
      <c r="C201" s="4" t="s">
        <v>195</v>
      </c>
      <c r="D201" s="4" t="s">
        <v>37</v>
      </c>
      <c r="E201" s="4">
        <v>2012</v>
      </c>
      <c r="F201" s="5">
        <v>2.1203703703703707E-2</v>
      </c>
      <c r="G201" s="4">
        <v>7</v>
      </c>
      <c r="H201" s="4">
        <v>154.4</v>
      </c>
      <c r="I201" s="16" t="s">
        <v>970</v>
      </c>
      <c r="J201" t="str">
        <f>IF(ISERROR(VLOOKUP($C201,Сумма!$B$3:$C$855,2,FALSE)),0,IF(VLOOKUP($C201,Сумма!$B$3:$N$855,13,FALSE)=I201,VLOOKUP($C201,Сумма!$B$3:$C$855,2,FALSE),0))</f>
        <v>СШОР 18 Макейчик</v>
      </c>
    </row>
    <row r="202" spans="1:10" x14ac:dyDescent="0.35">
      <c r="A202" t="str">
        <f t="shared" si="2"/>
        <v>Колесник ГеоргийМ10</v>
      </c>
      <c r="B202" s="4">
        <v>8</v>
      </c>
      <c r="C202" s="4" t="s">
        <v>216</v>
      </c>
      <c r="D202" s="4" t="s">
        <v>44</v>
      </c>
      <c r="E202" s="4">
        <v>2013</v>
      </c>
      <c r="F202" s="5">
        <v>2.2175925925925929E-2</v>
      </c>
      <c r="G202" s="4">
        <v>8</v>
      </c>
      <c r="H202" s="4">
        <v>147.69999999999999</v>
      </c>
      <c r="I202" s="16" t="s">
        <v>970</v>
      </c>
      <c r="J202" t="str">
        <f>IF(ISERROR(VLOOKUP($C202,Сумма!$B$3:$C$855,2,FALSE)),0,IF(VLOOKUP($C202,Сумма!$B$3:$N$855,13,FALSE)=I202,VLOOKUP($C202,Сумма!$B$3:$C$855,2,FALSE),0))</f>
        <v>СШОР 18 Берёзовая р</v>
      </c>
    </row>
    <row r="203" spans="1:10" x14ac:dyDescent="0.35">
      <c r="A203" t="str">
        <f t="shared" si="2"/>
        <v>Киселев ИванМ10</v>
      </c>
      <c r="B203" s="4">
        <v>9</v>
      </c>
      <c r="C203" s="4" t="s">
        <v>196</v>
      </c>
      <c r="D203" s="4" t="s">
        <v>37</v>
      </c>
      <c r="E203" s="4">
        <v>2013</v>
      </c>
      <c r="F203" s="5">
        <v>2.4467592592592593E-2</v>
      </c>
      <c r="G203" s="4">
        <v>9</v>
      </c>
      <c r="H203" s="4">
        <v>132</v>
      </c>
      <c r="I203" s="16" t="s">
        <v>970</v>
      </c>
      <c r="J203" t="str">
        <f>IF(ISERROR(VLOOKUP($C203,Сумма!$B$3:$C$855,2,FALSE)),0,IF(VLOOKUP($C203,Сумма!$B$3:$N$855,13,FALSE)=I203,VLOOKUP($C203,Сумма!$B$3:$C$855,2,FALSE),0))</f>
        <v>СШОР 18 Макейчик</v>
      </c>
    </row>
    <row r="204" spans="1:10" x14ac:dyDescent="0.35">
      <c r="A204" t="str">
        <f t="shared" si="2"/>
        <v>Прядильщиков ЕвгенийМ10</v>
      </c>
      <c r="B204" s="4">
        <v>10</v>
      </c>
      <c r="C204" s="4" t="s">
        <v>202</v>
      </c>
      <c r="D204" s="4" t="s">
        <v>48</v>
      </c>
      <c r="E204" s="4">
        <v>2012</v>
      </c>
      <c r="F204" s="5">
        <v>2.5648148148148146E-2</v>
      </c>
      <c r="G204" s="4">
        <v>10</v>
      </c>
      <c r="H204" s="4">
        <v>123.9</v>
      </c>
      <c r="I204" s="16" t="s">
        <v>970</v>
      </c>
      <c r="J204" t="str">
        <f>IF(ISERROR(VLOOKUP($C204,Сумма!$B$3:$C$855,2,FALSE)),0,IF(VLOOKUP($C204,Сумма!$B$3:$N$855,13,FALSE)=I204,VLOOKUP($C204,Сумма!$B$3:$C$855,2,FALSE),0))</f>
        <v>СШОР 18 Юго-Запад</v>
      </c>
    </row>
    <row r="205" spans="1:10" x14ac:dyDescent="0.35">
      <c r="A205" t="str">
        <f t="shared" si="2"/>
        <v>Паненко ЛеонидМ10</v>
      </c>
      <c r="B205" s="4">
        <v>11</v>
      </c>
      <c r="C205" s="4" t="s">
        <v>681</v>
      </c>
      <c r="D205" s="4" t="s">
        <v>46</v>
      </c>
      <c r="E205" s="4">
        <v>2013</v>
      </c>
      <c r="F205" s="5">
        <v>2.6296296296296293E-2</v>
      </c>
      <c r="G205" s="4">
        <v>11</v>
      </c>
      <c r="H205" s="4">
        <v>119.4</v>
      </c>
      <c r="I205" s="16" t="s">
        <v>970</v>
      </c>
      <c r="J205" t="str">
        <f>IF(ISERROR(VLOOKUP($C205,Сумма!$B$3:$C$855,2,FALSE)),0,IF(VLOOKUP($C205,Сумма!$B$3:$N$855,13,FALSE)=I205,VLOOKUP($C205,Сумма!$B$3:$C$855,2,FALSE),0))</f>
        <v>СШОР 18 Смородино</v>
      </c>
    </row>
    <row r="206" spans="1:10" x14ac:dyDescent="0.35">
      <c r="A206" t="str">
        <f t="shared" ref="A206:A269" si="3">C206&amp;I206</f>
        <v>Тазаев СвятославМ10</v>
      </c>
      <c r="B206" s="4">
        <v>12</v>
      </c>
      <c r="C206" s="4" t="s">
        <v>679</v>
      </c>
      <c r="D206" s="4" t="s">
        <v>48</v>
      </c>
      <c r="E206" s="4">
        <v>2012</v>
      </c>
      <c r="F206" s="5">
        <v>2.883101851851852E-2</v>
      </c>
      <c r="G206" s="4">
        <v>12</v>
      </c>
      <c r="H206" s="4">
        <v>102</v>
      </c>
      <c r="I206" s="16" t="s">
        <v>970</v>
      </c>
      <c r="J206" t="str">
        <f>IF(ISERROR(VLOOKUP($C206,Сумма!$B$3:$C$855,2,FALSE)),0,IF(VLOOKUP($C206,Сумма!$B$3:$N$855,13,FALSE)=I206,VLOOKUP($C206,Сумма!$B$3:$C$855,2,FALSE),0))</f>
        <v>СШОР 18 Юго-Запад</v>
      </c>
    </row>
    <row r="207" spans="1:10" x14ac:dyDescent="0.35">
      <c r="A207" t="str">
        <f t="shared" si="3"/>
        <v>Эммерт ЛеонидМ10</v>
      </c>
      <c r="B207" s="4">
        <v>13</v>
      </c>
      <c r="C207" s="4" t="s">
        <v>218</v>
      </c>
      <c r="D207" s="4" t="s">
        <v>48</v>
      </c>
      <c r="E207" s="4">
        <v>2013</v>
      </c>
      <c r="F207" s="5">
        <v>3.0405092592592591E-2</v>
      </c>
      <c r="G207" s="4">
        <v>13</v>
      </c>
      <c r="H207" s="4">
        <v>91.2</v>
      </c>
      <c r="I207" s="16" t="s">
        <v>970</v>
      </c>
      <c r="J207" t="str">
        <f>IF(ISERROR(VLOOKUP($C207,Сумма!$B$3:$C$855,2,FALSE)),0,IF(VLOOKUP($C207,Сумма!$B$3:$N$855,13,FALSE)=I207,VLOOKUP($C207,Сумма!$B$3:$C$855,2,FALSE),0))</f>
        <v>СШОР 18 Юго-Запад</v>
      </c>
    </row>
    <row r="208" spans="1:10" x14ac:dyDescent="0.35">
      <c r="A208" t="str">
        <f t="shared" si="3"/>
        <v>Толмачев ВасилийМ10</v>
      </c>
      <c r="B208" s="4">
        <v>14</v>
      </c>
      <c r="C208" s="4" t="s">
        <v>204</v>
      </c>
      <c r="D208" s="4" t="s">
        <v>37</v>
      </c>
      <c r="E208" s="4">
        <v>2013</v>
      </c>
      <c r="F208" s="5">
        <v>3.0428240740740742E-2</v>
      </c>
      <c r="G208" s="4">
        <v>14</v>
      </c>
      <c r="H208" s="4">
        <v>91.1</v>
      </c>
      <c r="I208" s="16" t="s">
        <v>970</v>
      </c>
      <c r="J208" t="str">
        <f>IF(ISERROR(VLOOKUP($C208,Сумма!$B$3:$C$855,2,FALSE)),0,IF(VLOOKUP($C208,Сумма!$B$3:$N$855,13,FALSE)=I208,VLOOKUP($C208,Сумма!$B$3:$C$855,2,FALSE),0))</f>
        <v>СШОР 18 Макейчик</v>
      </c>
    </row>
    <row r="209" spans="1:10" x14ac:dyDescent="0.35">
      <c r="A209" t="str">
        <f t="shared" si="3"/>
        <v>Шумко МихаилМ10</v>
      </c>
      <c r="B209" s="4">
        <v>15</v>
      </c>
      <c r="C209" s="4" t="s">
        <v>193</v>
      </c>
      <c r="D209" s="4" t="s">
        <v>37</v>
      </c>
      <c r="E209" s="4">
        <v>2012</v>
      </c>
      <c r="F209" s="5">
        <v>3.0497685185185183E-2</v>
      </c>
      <c r="G209" s="4">
        <v>15</v>
      </c>
      <c r="H209" s="4">
        <v>90.6</v>
      </c>
      <c r="I209" s="16" t="s">
        <v>970</v>
      </c>
      <c r="J209" t="str">
        <f>IF(ISERROR(VLOOKUP($C209,Сумма!$B$3:$C$855,2,FALSE)),0,IF(VLOOKUP($C209,Сумма!$B$3:$N$855,13,FALSE)=I209,VLOOKUP($C209,Сумма!$B$3:$C$855,2,FALSE),0))</f>
        <v>СШОР 18 Макейчик</v>
      </c>
    </row>
    <row r="210" spans="1:10" x14ac:dyDescent="0.35">
      <c r="A210" t="str">
        <f t="shared" si="3"/>
        <v>Крутаев ВладиславМ10</v>
      </c>
      <c r="B210" s="4">
        <v>16</v>
      </c>
      <c r="C210" s="4" t="s">
        <v>744</v>
      </c>
      <c r="D210" s="4" t="s">
        <v>83</v>
      </c>
      <c r="E210" s="4">
        <v>2012</v>
      </c>
      <c r="F210" s="5">
        <v>3.2777777777777781E-2</v>
      </c>
      <c r="G210" s="4">
        <v>16</v>
      </c>
      <c r="H210" s="4">
        <v>74.900000000000006</v>
      </c>
      <c r="I210" s="16" t="s">
        <v>970</v>
      </c>
      <c r="J210" t="str">
        <f>IF(ISERROR(VLOOKUP($C210,Сумма!$B$3:$C$855,2,FALSE)),0,IF(VLOOKUP($C210,Сумма!$B$3:$N$855,13,FALSE)=I210,VLOOKUP($C210,Сумма!$B$3:$C$855,2,FALSE),0))</f>
        <v>СШОР 18 ГавриловSki</v>
      </c>
    </row>
    <row r="211" spans="1:10" x14ac:dyDescent="0.35">
      <c r="A211" t="str">
        <f t="shared" si="3"/>
        <v>Тройнов ВладиславМ10</v>
      </c>
      <c r="B211" s="4">
        <v>17</v>
      </c>
      <c r="C211" s="4" t="s">
        <v>493</v>
      </c>
      <c r="D211" s="4" t="s">
        <v>39</v>
      </c>
      <c r="E211" s="4">
        <v>2012</v>
      </c>
      <c r="F211" s="5">
        <v>3.7951388888888889E-2</v>
      </c>
      <c r="G211" s="4">
        <v>17</v>
      </c>
      <c r="H211" s="4">
        <v>39.4</v>
      </c>
      <c r="I211" s="16" t="s">
        <v>970</v>
      </c>
      <c r="J211" t="str">
        <f>IF(ISERROR(VLOOKUP($C211,Сумма!$B$3:$C$855,2,FALSE)),0,IF(VLOOKUP($C211,Сумма!$B$3:$N$855,13,FALSE)=I211,VLOOKUP($C211,Сумма!$B$3:$C$855,2,FALSE),0))</f>
        <v>СШОР 18 Sirius Пи</v>
      </c>
    </row>
    <row r="212" spans="1:10" x14ac:dyDescent="0.35">
      <c r="A212" t="str">
        <f t="shared" si="3"/>
        <v>Лупол ГерманМ10</v>
      </c>
      <c r="B212" s="4">
        <v>18</v>
      </c>
      <c r="C212" s="4" t="s">
        <v>745</v>
      </c>
      <c r="D212" s="4" t="s">
        <v>83</v>
      </c>
      <c r="E212" s="4">
        <v>2012</v>
      </c>
      <c r="F212" s="5">
        <v>4.2037037037037039E-2</v>
      </c>
      <c r="G212" s="4">
        <v>18</v>
      </c>
      <c r="H212" s="4">
        <v>11.3</v>
      </c>
      <c r="I212" s="16" t="s">
        <v>970</v>
      </c>
      <c r="J212" t="str">
        <f>IF(ISERROR(VLOOKUP($C212,Сумма!$B$3:$C$855,2,FALSE)),0,IF(VLOOKUP($C212,Сумма!$B$3:$N$855,13,FALSE)=I212,VLOOKUP($C212,Сумма!$B$3:$C$855,2,FALSE),0))</f>
        <v>СШОР 18 ГавриловSki</v>
      </c>
    </row>
    <row r="213" spans="1:10" x14ac:dyDescent="0.35">
      <c r="A213" t="str">
        <f t="shared" si="3"/>
        <v>Мешков НикитаМ10</v>
      </c>
      <c r="B213" s="4">
        <v>19</v>
      </c>
      <c r="C213" s="4" t="s">
        <v>217</v>
      </c>
      <c r="D213" s="4" t="s">
        <v>37</v>
      </c>
      <c r="E213" s="4">
        <v>2013</v>
      </c>
      <c r="F213" s="5">
        <v>5.2048611111111108E-2</v>
      </c>
      <c r="G213" s="4">
        <v>19</v>
      </c>
      <c r="H213" s="4">
        <v>1</v>
      </c>
      <c r="I213" s="16" t="s">
        <v>970</v>
      </c>
      <c r="J213" t="str">
        <f>IF(ISERROR(VLOOKUP($C213,Сумма!$B$3:$C$855,2,FALSE)),0,IF(VLOOKUP($C213,Сумма!$B$3:$N$855,13,FALSE)=I213,VLOOKUP($C213,Сумма!$B$3:$C$855,2,FALSE),0))</f>
        <v>СШОР 18 Макейчик</v>
      </c>
    </row>
    <row r="214" spans="1:10" x14ac:dyDescent="0.35">
      <c r="A214" t="str">
        <f t="shared" si="3"/>
        <v>Головин ГеоргийМ10</v>
      </c>
      <c r="B214" s="4">
        <v>20</v>
      </c>
      <c r="C214" s="4" t="s">
        <v>194</v>
      </c>
      <c r="D214" s="4" t="s">
        <v>33</v>
      </c>
      <c r="E214" s="4">
        <v>2014</v>
      </c>
      <c r="F214" s="4" t="s">
        <v>727</v>
      </c>
      <c r="G214" s="4"/>
      <c r="H214" s="4">
        <v>0.01</v>
      </c>
      <c r="I214" s="16" t="s">
        <v>970</v>
      </c>
      <c r="J214" t="str">
        <f>IF(ISERROR(VLOOKUP($C214,Сумма!$B$3:$C$855,2,FALSE)),0,IF(VLOOKUP($C214,Сумма!$B$3:$N$855,13,FALSE)=I214,VLOOKUP($C214,Сумма!$B$3:$C$855,2,FALSE),0))</f>
        <v>СШОР 18 ОРИОН</v>
      </c>
    </row>
    <row r="215" spans="1:10" x14ac:dyDescent="0.35">
      <c r="A215" t="str">
        <f t="shared" si="3"/>
        <v>Хованский ВасилийМ10</v>
      </c>
      <c r="B215" s="4">
        <v>21</v>
      </c>
      <c r="C215" s="4" t="s">
        <v>192</v>
      </c>
      <c r="D215" s="4" t="s">
        <v>33</v>
      </c>
      <c r="E215" s="4">
        <v>2012</v>
      </c>
      <c r="F215" s="4" t="s">
        <v>727</v>
      </c>
      <c r="G215" s="4"/>
      <c r="H215" s="4">
        <v>0.01</v>
      </c>
      <c r="I215" s="16" t="s">
        <v>970</v>
      </c>
      <c r="J215" t="str">
        <f>IF(ISERROR(VLOOKUP($C215,Сумма!$B$3:$C$855,2,FALSE)),0,IF(VLOOKUP($C215,Сумма!$B$3:$N$855,13,FALSE)=I215,VLOOKUP($C215,Сумма!$B$3:$C$855,2,FALSE),0))</f>
        <v>СШОР 18 ОРИОН</v>
      </c>
    </row>
    <row r="216" spans="1:10" x14ac:dyDescent="0.35">
      <c r="A216" t="str">
        <f t="shared" si="3"/>
        <v>Четвериков ДаниилМ10</v>
      </c>
      <c r="B216" s="4">
        <v>22</v>
      </c>
      <c r="C216" s="4" t="s">
        <v>680</v>
      </c>
      <c r="D216" s="4" t="s">
        <v>37</v>
      </c>
      <c r="E216" s="4">
        <v>2013</v>
      </c>
      <c r="F216" s="4" t="s">
        <v>727</v>
      </c>
      <c r="G216" s="4"/>
      <c r="H216" s="4">
        <v>0.01</v>
      </c>
      <c r="I216" s="16" t="s">
        <v>970</v>
      </c>
      <c r="J216" t="str">
        <f>IF(ISERROR(VLOOKUP($C216,Сумма!$B$3:$C$855,2,FALSE)),0,IF(VLOOKUP($C216,Сумма!$B$3:$N$855,13,FALSE)=I216,VLOOKUP($C216,Сумма!$B$3:$C$855,2,FALSE),0))</f>
        <v>СШОР 18 Макейчик</v>
      </c>
    </row>
    <row r="217" spans="1:10" x14ac:dyDescent="0.35">
      <c r="A217" t="str">
        <f t="shared" si="3"/>
        <v>Швецов ИванМ10</v>
      </c>
      <c r="B217" s="4">
        <v>23</v>
      </c>
      <c r="C217" s="4" t="s">
        <v>221</v>
      </c>
      <c r="D217" s="4" t="s">
        <v>48</v>
      </c>
      <c r="E217" s="4">
        <v>2012</v>
      </c>
      <c r="F217" s="4" t="s">
        <v>727</v>
      </c>
      <c r="G217" s="4"/>
      <c r="H217" s="4">
        <v>0.01</v>
      </c>
      <c r="I217" s="16" t="s">
        <v>970</v>
      </c>
      <c r="J217" t="str">
        <f>IF(ISERROR(VLOOKUP($C217,Сумма!$B$3:$C$855,2,FALSE)),0,IF(VLOOKUP($C217,Сумма!$B$3:$N$855,13,FALSE)=I217,VLOOKUP($C217,Сумма!$B$3:$C$855,2,FALSE),0))</f>
        <v>СШОР 18 Юго-Запад</v>
      </c>
    </row>
    <row r="218" spans="1:10" ht="15.5" x14ac:dyDescent="0.35">
      <c r="A218" t="str">
        <f t="shared" si="3"/>
        <v/>
      </c>
      <c r="B218" s="40" t="s">
        <v>746</v>
      </c>
      <c r="C218" s="40"/>
      <c r="D218" s="40"/>
      <c r="E218" s="40"/>
      <c r="F218" s="40"/>
      <c r="G218" s="40"/>
      <c r="H218" s="40"/>
      <c r="I218" s="17"/>
      <c r="J218">
        <f>IF(ISERROR(VLOOKUP($C218,Сумма!$B$3:$C$855,2,FALSE)),0,IF(VLOOKUP($C218,Сумма!$B$3:$N$855,13,FALSE)=I218,VLOOKUP($C218,Сумма!$B$3:$C$855,2,FALSE),0))</f>
        <v>0</v>
      </c>
    </row>
    <row r="219" spans="1:10" ht="15.5" x14ac:dyDescent="0.35">
      <c r="A219" t="str">
        <f t="shared" si="3"/>
        <v/>
      </c>
      <c r="B219" s="40"/>
      <c r="C219" s="40"/>
      <c r="D219" s="40"/>
      <c r="E219" s="40"/>
      <c r="F219" s="40"/>
      <c r="G219" s="40"/>
      <c r="H219" s="40"/>
      <c r="I219" s="17"/>
      <c r="J219">
        <f>IF(ISERROR(VLOOKUP($C219,Сумма!$B$3:$C$855,2,FALSE)),0,IF(VLOOKUP($C219,Сумма!$B$3:$N$855,13,FALSE)=I219,VLOOKUP($C219,Сумма!$B$3:$C$855,2,FALSE),0))</f>
        <v>0</v>
      </c>
    </row>
    <row r="220" spans="1:10" ht="28" x14ac:dyDescent="0.35">
      <c r="A220" t="str">
        <f t="shared" si="3"/>
        <v>Фамилия, имя</v>
      </c>
      <c r="B220" s="3" t="s">
        <v>20</v>
      </c>
      <c r="C220" s="4" t="s">
        <v>31</v>
      </c>
      <c r="D220" s="4" t="s">
        <v>21</v>
      </c>
      <c r="E220" s="4" t="s">
        <v>22</v>
      </c>
      <c r="F220" s="4" t="s">
        <v>23</v>
      </c>
      <c r="G220" s="4" t="s">
        <v>24</v>
      </c>
      <c r="H220" s="4" t="s">
        <v>25</v>
      </c>
      <c r="I220" s="16"/>
      <c r="J220">
        <f>IF(ISERROR(VLOOKUP($C220,Сумма!$B$3:$C$855,2,FALSE)),0,IF(VLOOKUP($C220,Сумма!$B$3:$N$855,13,FALSE)=I220,VLOOKUP($C220,Сумма!$B$3:$C$855,2,FALSE),0))</f>
        <v>0</v>
      </c>
    </row>
    <row r="221" spans="1:10" x14ac:dyDescent="0.35">
      <c r="A221" t="str">
        <f t="shared" si="3"/>
        <v>Леонтьев НикитаМ12</v>
      </c>
      <c r="B221" s="4">
        <v>1</v>
      </c>
      <c r="C221" s="4" t="s">
        <v>226</v>
      </c>
      <c r="D221" s="4" t="s">
        <v>112</v>
      </c>
      <c r="E221" s="4">
        <v>2010</v>
      </c>
      <c r="F221" s="5">
        <v>1.1701388888888891E-2</v>
      </c>
      <c r="G221" s="4">
        <v>1</v>
      </c>
      <c r="H221" s="4">
        <v>200</v>
      </c>
      <c r="I221" s="16" t="s">
        <v>971</v>
      </c>
      <c r="J221" t="str">
        <f>IF(ISERROR(VLOOKUP($C221,Сумма!$B$3:$C$855,2,FALSE)),0,IF(VLOOKUP($C221,Сумма!$B$3:$N$855,13,FALSE)=I221,VLOOKUP($C221,Сумма!$B$3:$C$855,2,FALSE),0))</f>
        <v>СШОР 18 Канищева</v>
      </c>
    </row>
    <row r="222" spans="1:10" x14ac:dyDescent="0.35">
      <c r="A222" t="str">
        <f t="shared" si="3"/>
        <v>Крюков ГеоргийМ12</v>
      </c>
      <c r="B222" s="4">
        <v>2</v>
      </c>
      <c r="C222" s="4" t="s">
        <v>747</v>
      </c>
      <c r="D222" s="4" t="s">
        <v>44</v>
      </c>
      <c r="E222" s="4">
        <v>2010</v>
      </c>
      <c r="F222" s="5">
        <v>1.3877314814814815E-2</v>
      </c>
      <c r="G222" s="4">
        <v>2</v>
      </c>
      <c r="H222" s="4">
        <v>181.5</v>
      </c>
      <c r="I222" s="16" t="s">
        <v>971</v>
      </c>
      <c r="J222" t="str">
        <f>IF(ISERROR(VLOOKUP($C222,Сумма!$B$3:$C$855,2,FALSE)),0,IF(VLOOKUP($C222,Сумма!$B$3:$N$855,13,FALSE)=I222,VLOOKUP($C222,Сумма!$B$3:$C$855,2,FALSE),0))</f>
        <v>СШОР 18 Берёзовая р</v>
      </c>
    </row>
    <row r="223" spans="1:10" x14ac:dyDescent="0.35">
      <c r="A223" t="str">
        <f t="shared" si="3"/>
        <v>Мещеряков МаксимМ12</v>
      </c>
      <c r="B223" s="4">
        <v>3</v>
      </c>
      <c r="C223" s="4" t="s">
        <v>522</v>
      </c>
      <c r="D223" s="4" t="s">
        <v>42</v>
      </c>
      <c r="E223" s="4">
        <v>2011</v>
      </c>
      <c r="F223" s="5">
        <v>1.5138888888888889E-2</v>
      </c>
      <c r="G223" s="4">
        <v>3</v>
      </c>
      <c r="H223" s="4">
        <v>170.7</v>
      </c>
      <c r="I223" s="16" t="s">
        <v>971</v>
      </c>
      <c r="J223" t="str">
        <f>IF(ISERROR(VLOOKUP($C223,Сумма!$B$3:$C$855,2,FALSE)),0,IF(VLOOKUP($C223,Сумма!$B$3:$N$855,13,FALSE)=I223,VLOOKUP($C223,Сумма!$B$3:$C$855,2,FALSE),0))</f>
        <v>СШОР 18 Авдеев</v>
      </c>
    </row>
    <row r="224" spans="1:10" x14ac:dyDescent="0.35">
      <c r="A224" t="str">
        <f t="shared" si="3"/>
        <v>Орлов ИльяМ12</v>
      </c>
      <c r="B224" s="4">
        <v>4</v>
      </c>
      <c r="C224" s="4" t="s">
        <v>295</v>
      </c>
      <c r="D224" s="4" t="s">
        <v>33</v>
      </c>
      <c r="E224" s="4">
        <v>2010</v>
      </c>
      <c r="F224" s="5">
        <v>1.5601851851851851E-2</v>
      </c>
      <c r="G224" s="4">
        <v>4</v>
      </c>
      <c r="H224" s="4">
        <v>166.7</v>
      </c>
      <c r="I224" s="16" t="s">
        <v>971</v>
      </c>
      <c r="J224" t="str">
        <f>IF(ISERROR(VLOOKUP($C224,Сумма!$B$3:$C$855,2,FALSE)),0,IF(VLOOKUP($C224,Сумма!$B$3:$N$855,13,FALSE)=I224,VLOOKUP($C224,Сумма!$B$3:$C$855,2,FALSE),0))</f>
        <v>СШОР 18 ОРИОН</v>
      </c>
    </row>
    <row r="225" spans="1:10" x14ac:dyDescent="0.35">
      <c r="A225" t="str">
        <f t="shared" si="3"/>
        <v>Остренко МатвейМ12</v>
      </c>
      <c r="B225" s="4">
        <v>5</v>
      </c>
      <c r="C225" s="4" t="s">
        <v>509</v>
      </c>
      <c r="D225" s="4" t="s">
        <v>46</v>
      </c>
      <c r="E225" s="4">
        <v>2010</v>
      </c>
      <c r="F225" s="5">
        <v>1.6203703703703703E-2</v>
      </c>
      <c r="G225" s="4">
        <v>5</v>
      </c>
      <c r="H225" s="4">
        <v>161.6</v>
      </c>
      <c r="I225" s="16" t="s">
        <v>971</v>
      </c>
      <c r="J225" t="str">
        <f>IF(ISERROR(VLOOKUP($C225,Сумма!$B$3:$C$855,2,FALSE)),0,IF(VLOOKUP($C225,Сумма!$B$3:$N$855,13,FALSE)=I225,VLOOKUP($C225,Сумма!$B$3:$C$855,2,FALSE),0))</f>
        <v>СШОР 18 Смородино</v>
      </c>
    </row>
    <row r="226" spans="1:10" x14ac:dyDescent="0.35">
      <c r="A226" t="str">
        <f t="shared" si="3"/>
        <v>Чуйков МаксимМ12</v>
      </c>
      <c r="B226" s="4">
        <v>6</v>
      </c>
      <c r="C226" s="4" t="s">
        <v>236</v>
      </c>
      <c r="D226" s="4" t="s">
        <v>58</v>
      </c>
      <c r="E226" s="4">
        <v>2011</v>
      </c>
      <c r="F226" s="5">
        <v>1.695601851851852E-2</v>
      </c>
      <c r="G226" s="4">
        <v>6</v>
      </c>
      <c r="H226" s="4">
        <v>155.1</v>
      </c>
      <c r="I226" s="16" t="s">
        <v>971</v>
      </c>
      <c r="J226" t="str">
        <f>IF(ISERROR(VLOOKUP($C226,Сумма!$B$3:$C$855,2,FALSE)),0,IF(VLOOKUP($C226,Сумма!$B$3:$N$855,13,FALSE)=I226,VLOOKUP($C226,Сумма!$B$3:$C$855,2,FALSE),0))</f>
        <v>СШОР 18 Дон спорт</v>
      </c>
    </row>
    <row r="227" spans="1:10" x14ac:dyDescent="0.35">
      <c r="A227" t="str">
        <f t="shared" si="3"/>
        <v>Тихонов ВалерийМ12</v>
      </c>
      <c r="B227" s="4">
        <v>7</v>
      </c>
      <c r="C227" s="4" t="s">
        <v>237</v>
      </c>
      <c r="D227" s="4" t="s">
        <v>37</v>
      </c>
      <c r="E227" s="4">
        <v>2011</v>
      </c>
      <c r="F227" s="5">
        <v>1.7476851851851851E-2</v>
      </c>
      <c r="G227" s="4">
        <v>7</v>
      </c>
      <c r="H227" s="4">
        <v>150.69999999999999</v>
      </c>
      <c r="I227" s="16" t="s">
        <v>971</v>
      </c>
      <c r="J227" t="str">
        <f>IF(ISERROR(VLOOKUP($C227,Сумма!$B$3:$C$855,2,FALSE)),0,IF(VLOOKUP($C227,Сумма!$B$3:$N$855,13,FALSE)=I227,VLOOKUP($C227,Сумма!$B$3:$C$855,2,FALSE),0))</f>
        <v>СШОР 18 Макейчик</v>
      </c>
    </row>
    <row r="228" spans="1:10" x14ac:dyDescent="0.35">
      <c r="A228" t="str">
        <f t="shared" si="3"/>
        <v>Командоров ДмитрийМ12</v>
      </c>
      <c r="B228" s="4">
        <v>8</v>
      </c>
      <c r="C228" s="4" t="s">
        <v>511</v>
      </c>
      <c r="D228" s="4" t="s">
        <v>39</v>
      </c>
      <c r="E228" s="4">
        <v>2010</v>
      </c>
      <c r="F228" s="5">
        <v>1.7858796296296296E-2</v>
      </c>
      <c r="G228" s="4">
        <v>8</v>
      </c>
      <c r="H228" s="4">
        <v>147.4</v>
      </c>
      <c r="I228" s="16" t="s">
        <v>971</v>
      </c>
      <c r="J228" t="str">
        <f>IF(ISERROR(VLOOKUP($C228,Сумма!$B$3:$C$855,2,FALSE)),0,IF(VLOOKUP($C228,Сумма!$B$3:$N$855,13,FALSE)=I228,VLOOKUP($C228,Сумма!$B$3:$C$855,2,FALSE),0))</f>
        <v>СШОР 18 Sirius Пи</v>
      </c>
    </row>
    <row r="229" spans="1:10" x14ac:dyDescent="0.35">
      <c r="A229" t="str">
        <f t="shared" si="3"/>
        <v>Котляров ВладиславМ12</v>
      </c>
      <c r="B229" s="4">
        <v>9</v>
      </c>
      <c r="C229" s="4" t="s">
        <v>229</v>
      </c>
      <c r="D229" s="4" t="s">
        <v>37</v>
      </c>
      <c r="E229" s="4">
        <v>2010</v>
      </c>
      <c r="F229" s="5">
        <v>1.8831018518518518E-2</v>
      </c>
      <c r="G229" s="4">
        <v>9</v>
      </c>
      <c r="H229" s="4">
        <v>139.1</v>
      </c>
      <c r="I229" s="16" t="s">
        <v>971</v>
      </c>
      <c r="J229" t="str">
        <f>IF(ISERROR(VLOOKUP($C229,Сумма!$B$3:$C$855,2,FALSE)),0,IF(VLOOKUP($C229,Сумма!$B$3:$N$855,13,FALSE)=I229,VLOOKUP($C229,Сумма!$B$3:$C$855,2,FALSE),0))</f>
        <v>СШОР 18 Макейчик</v>
      </c>
    </row>
    <row r="230" spans="1:10" x14ac:dyDescent="0.35">
      <c r="A230" t="str">
        <f t="shared" si="3"/>
        <v>Егорушкин ДаниилМ12</v>
      </c>
      <c r="B230" s="4">
        <v>10</v>
      </c>
      <c r="C230" s="4" t="s">
        <v>241</v>
      </c>
      <c r="D230" s="4" t="s">
        <v>33</v>
      </c>
      <c r="E230" s="4">
        <v>2010</v>
      </c>
      <c r="F230" s="5">
        <v>1.8900462962962963E-2</v>
      </c>
      <c r="G230" s="4">
        <v>10</v>
      </c>
      <c r="H230" s="4">
        <v>138.5</v>
      </c>
      <c r="I230" s="16" t="s">
        <v>971</v>
      </c>
      <c r="J230" t="str">
        <f>IF(ISERROR(VLOOKUP($C230,Сумма!$B$3:$C$855,2,FALSE)),0,IF(VLOOKUP($C230,Сумма!$B$3:$N$855,13,FALSE)=I230,VLOOKUP($C230,Сумма!$B$3:$C$855,2,FALSE),0))</f>
        <v>СШОР 18 ОРИОН</v>
      </c>
    </row>
    <row r="231" spans="1:10" x14ac:dyDescent="0.35">
      <c r="A231" t="str">
        <f t="shared" si="3"/>
        <v>Евгащин КириллМ12</v>
      </c>
      <c r="B231" s="4">
        <v>11</v>
      </c>
      <c r="C231" s="4" t="s">
        <v>748</v>
      </c>
      <c r="D231" s="4" t="s">
        <v>46</v>
      </c>
      <c r="E231" s="4">
        <v>2011</v>
      </c>
      <c r="F231" s="5">
        <v>1.9930555555555556E-2</v>
      </c>
      <c r="G231" s="4">
        <v>11</v>
      </c>
      <c r="H231" s="4">
        <v>129.69999999999999</v>
      </c>
      <c r="I231" s="16" t="s">
        <v>971</v>
      </c>
      <c r="J231" t="str">
        <f>IF(ISERROR(VLOOKUP($C231,Сумма!$B$3:$C$855,2,FALSE)),0,IF(VLOOKUP($C231,Сумма!$B$3:$N$855,13,FALSE)=I231,VLOOKUP($C231,Сумма!$B$3:$C$855,2,FALSE),0))</f>
        <v>СШОР 18 Смородино</v>
      </c>
    </row>
    <row r="232" spans="1:10" x14ac:dyDescent="0.35">
      <c r="A232" t="str">
        <f t="shared" si="3"/>
        <v>Джабаров УмарМ12</v>
      </c>
      <c r="B232" s="4">
        <v>12</v>
      </c>
      <c r="C232" s="4" t="s">
        <v>524</v>
      </c>
      <c r="D232" s="4" t="s">
        <v>39</v>
      </c>
      <c r="E232" s="4">
        <v>2010</v>
      </c>
      <c r="F232" s="5">
        <v>2.0937499999999998E-2</v>
      </c>
      <c r="G232" s="4">
        <v>12</v>
      </c>
      <c r="H232" s="4">
        <v>121.1</v>
      </c>
      <c r="I232" s="16" t="s">
        <v>971</v>
      </c>
      <c r="J232" t="str">
        <f>IF(ISERROR(VLOOKUP($C232,Сумма!$B$3:$C$855,2,FALSE)),0,IF(VLOOKUP($C232,Сумма!$B$3:$N$855,13,FALSE)=I232,VLOOKUP($C232,Сумма!$B$3:$C$855,2,FALSE),0))</f>
        <v>СШОР 18 Sirius Пи</v>
      </c>
    </row>
    <row r="233" spans="1:10" x14ac:dyDescent="0.35">
      <c r="A233" t="str">
        <f t="shared" si="3"/>
        <v>Боев ИванМ12</v>
      </c>
      <c r="B233" s="4">
        <v>13</v>
      </c>
      <c r="C233" s="4" t="s">
        <v>244</v>
      </c>
      <c r="D233" s="4" t="s">
        <v>33</v>
      </c>
      <c r="E233" s="4">
        <v>2011</v>
      </c>
      <c r="F233" s="5">
        <v>2.1180555555555553E-2</v>
      </c>
      <c r="G233" s="4">
        <v>13</v>
      </c>
      <c r="H233" s="4">
        <v>119</v>
      </c>
      <c r="I233" s="16" t="s">
        <v>971</v>
      </c>
      <c r="J233" t="str">
        <f>IF(ISERROR(VLOOKUP($C233,Сумма!$B$3:$C$855,2,FALSE)),0,IF(VLOOKUP($C233,Сумма!$B$3:$N$855,13,FALSE)=I233,VLOOKUP($C233,Сумма!$B$3:$C$855,2,FALSE),0))</f>
        <v>СШОР 18 ОРИОН</v>
      </c>
    </row>
    <row r="234" spans="1:10" x14ac:dyDescent="0.35">
      <c r="A234" t="str">
        <f t="shared" si="3"/>
        <v>Свиридов ЯрославМ12</v>
      </c>
      <c r="B234" s="4">
        <v>14</v>
      </c>
      <c r="C234" s="4" t="s">
        <v>252</v>
      </c>
      <c r="D234" s="4" t="s">
        <v>37</v>
      </c>
      <c r="E234" s="4">
        <v>2011</v>
      </c>
      <c r="F234" s="5">
        <v>2.2442129629629631E-2</v>
      </c>
      <c r="G234" s="4">
        <v>14</v>
      </c>
      <c r="H234" s="4">
        <v>108.3</v>
      </c>
      <c r="I234" s="16" t="s">
        <v>971</v>
      </c>
      <c r="J234" t="str">
        <f>IF(ISERROR(VLOOKUP($C234,Сумма!$B$3:$C$855,2,FALSE)),0,IF(VLOOKUP($C234,Сумма!$B$3:$N$855,13,FALSE)=I234,VLOOKUP($C234,Сумма!$B$3:$C$855,2,FALSE),0))</f>
        <v>СШОР 18 Макейчик</v>
      </c>
    </row>
    <row r="235" spans="1:10" x14ac:dyDescent="0.35">
      <c r="A235" t="str">
        <f t="shared" si="3"/>
        <v>Савельев ВладимирМ12</v>
      </c>
      <c r="B235" s="4">
        <v>15</v>
      </c>
      <c r="C235" s="4" t="s">
        <v>233</v>
      </c>
      <c r="D235" s="4" t="s">
        <v>48</v>
      </c>
      <c r="E235" s="4">
        <v>2011</v>
      </c>
      <c r="F235" s="5">
        <v>2.2511574074074073E-2</v>
      </c>
      <c r="G235" s="4">
        <v>15</v>
      </c>
      <c r="H235" s="4">
        <v>107.7</v>
      </c>
      <c r="I235" s="16" t="s">
        <v>971</v>
      </c>
      <c r="J235" t="str">
        <f>IF(ISERROR(VLOOKUP($C235,Сумма!$B$3:$C$855,2,FALSE)),0,IF(VLOOKUP($C235,Сумма!$B$3:$N$855,13,FALSE)=I235,VLOOKUP($C235,Сумма!$B$3:$C$855,2,FALSE),0))</f>
        <v>Воронеж</v>
      </c>
    </row>
    <row r="236" spans="1:10" x14ac:dyDescent="0.35">
      <c r="A236" t="str">
        <f t="shared" si="3"/>
        <v>Пономарев РоманМ12</v>
      </c>
      <c r="B236" s="4">
        <v>16</v>
      </c>
      <c r="C236" s="4" t="s">
        <v>247</v>
      </c>
      <c r="D236" s="4" t="s">
        <v>58</v>
      </c>
      <c r="E236" s="4">
        <v>2011</v>
      </c>
      <c r="F236" s="5">
        <v>2.2534722222222223E-2</v>
      </c>
      <c r="G236" s="4">
        <v>16</v>
      </c>
      <c r="H236" s="4">
        <v>107.5</v>
      </c>
      <c r="I236" s="16" t="s">
        <v>971</v>
      </c>
      <c r="J236" t="str">
        <f>IF(ISERROR(VLOOKUP($C236,Сумма!$B$3:$C$855,2,FALSE)),0,IF(VLOOKUP($C236,Сумма!$B$3:$N$855,13,FALSE)=I236,VLOOKUP($C236,Сумма!$B$3:$C$855,2,FALSE),0))</f>
        <v>СШОР 18 Дон спорт</v>
      </c>
    </row>
    <row r="237" spans="1:10" x14ac:dyDescent="0.35">
      <c r="A237" t="str">
        <f t="shared" si="3"/>
        <v>Недосекин ВладимирМ12</v>
      </c>
      <c r="B237" s="4">
        <v>17</v>
      </c>
      <c r="C237" s="4" t="s">
        <v>520</v>
      </c>
      <c r="D237" s="4" t="s">
        <v>39</v>
      </c>
      <c r="E237" s="4">
        <v>2010</v>
      </c>
      <c r="F237" s="5">
        <v>2.2604166666666665E-2</v>
      </c>
      <c r="G237" s="4">
        <v>17</v>
      </c>
      <c r="H237" s="4">
        <v>106.9</v>
      </c>
      <c r="I237" s="16" t="s">
        <v>971</v>
      </c>
      <c r="J237" t="str">
        <f>IF(ISERROR(VLOOKUP($C237,Сумма!$B$3:$C$855,2,FALSE)),0,IF(VLOOKUP($C237,Сумма!$B$3:$N$855,13,FALSE)=I237,VLOOKUP($C237,Сумма!$B$3:$C$855,2,FALSE),0))</f>
        <v>СШОР 18 Sirius Пи</v>
      </c>
    </row>
    <row r="238" spans="1:10" x14ac:dyDescent="0.35">
      <c r="A238" t="str">
        <f t="shared" si="3"/>
        <v>Пырков КонстантинМ12</v>
      </c>
      <c r="B238" s="4">
        <v>18</v>
      </c>
      <c r="C238" s="4" t="s">
        <v>251</v>
      </c>
      <c r="D238" s="4" t="s">
        <v>35</v>
      </c>
      <c r="E238" s="4">
        <v>2011</v>
      </c>
      <c r="F238" s="5">
        <v>2.2997685185185187E-2</v>
      </c>
      <c r="G238" s="4">
        <v>18</v>
      </c>
      <c r="H238" s="4">
        <v>103.5</v>
      </c>
      <c r="I238" s="16" t="s">
        <v>971</v>
      </c>
      <c r="J238" t="str">
        <f>IF(ISERROR(VLOOKUP($C238,Сумма!$B$3:$C$855,2,FALSE)),0,IF(VLOOKUP($C238,Сумма!$B$3:$N$855,13,FALSE)=I238,VLOOKUP($C238,Сумма!$B$3:$C$855,2,FALSE),0))</f>
        <v>СШОР 18 АТЛЕТ</v>
      </c>
    </row>
    <row r="239" spans="1:10" x14ac:dyDescent="0.35">
      <c r="A239" t="str">
        <f t="shared" si="3"/>
        <v>Дудецкий ФилиппМ12</v>
      </c>
      <c r="B239" s="4">
        <v>19</v>
      </c>
      <c r="C239" s="4" t="s">
        <v>261</v>
      </c>
      <c r="D239" s="4" t="s">
        <v>149</v>
      </c>
      <c r="E239" s="4">
        <v>2011</v>
      </c>
      <c r="F239" s="5">
        <v>2.4409722222222222E-2</v>
      </c>
      <c r="G239" s="4">
        <v>19</v>
      </c>
      <c r="H239" s="4">
        <v>91.4</v>
      </c>
      <c r="I239" s="16" t="s">
        <v>971</v>
      </c>
      <c r="J239" t="str">
        <f>IF(ISERROR(VLOOKUP($C239,Сумма!$B$3:$C$855,2,FALSE)),0,IF(VLOOKUP($C239,Сумма!$B$3:$N$855,13,FALSE)=I239,VLOOKUP($C239,Сумма!$B$3:$C$855,2,FALSE),0))</f>
        <v>СШОР 18 Олимп</v>
      </c>
    </row>
    <row r="240" spans="1:10" x14ac:dyDescent="0.35">
      <c r="A240" t="str">
        <f t="shared" si="3"/>
        <v>Панков НикитаМ12</v>
      </c>
      <c r="B240" s="4">
        <v>20</v>
      </c>
      <c r="C240" s="4" t="s">
        <v>228</v>
      </c>
      <c r="D240" s="4" t="s">
        <v>37</v>
      </c>
      <c r="E240" s="4">
        <v>2010</v>
      </c>
      <c r="F240" s="5">
        <v>2.49537037037037E-2</v>
      </c>
      <c r="G240" s="4">
        <v>20</v>
      </c>
      <c r="H240" s="4">
        <v>86.8</v>
      </c>
      <c r="I240" s="16" t="s">
        <v>971</v>
      </c>
      <c r="J240" t="str">
        <f>IF(ISERROR(VLOOKUP($C240,Сумма!$B$3:$C$855,2,FALSE)),0,IF(VLOOKUP($C240,Сумма!$B$3:$N$855,13,FALSE)=I240,VLOOKUP($C240,Сумма!$B$3:$C$855,2,FALSE),0))</f>
        <v>СШОР 18 Макейчик</v>
      </c>
    </row>
    <row r="241" spans="1:10" x14ac:dyDescent="0.35">
      <c r="A241" t="str">
        <f t="shared" si="3"/>
        <v>Москаленко МихаилМ12</v>
      </c>
      <c r="B241" s="4">
        <v>21</v>
      </c>
      <c r="C241" s="4" t="s">
        <v>683</v>
      </c>
      <c r="D241" s="4" t="s">
        <v>48</v>
      </c>
      <c r="E241" s="4">
        <v>2010</v>
      </c>
      <c r="F241" s="5">
        <v>2.4965277777777781E-2</v>
      </c>
      <c r="G241" s="4">
        <v>21</v>
      </c>
      <c r="H241" s="4">
        <v>86.7</v>
      </c>
      <c r="I241" s="16" t="s">
        <v>971</v>
      </c>
      <c r="J241" t="str">
        <f>IF(ISERROR(VLOOKUP($C241,Сумма!$B$3:$C$855,2,FALSE)),0,IF(VLOOKUP($C241,Сумма!$B$3:$N$855,13,FALSE)=I241,VLOOKUP($C241,Сумма!$B$3:$C$855,2,FALSE),0))</f>
        <v>СШОР 18 Юго-Запад</v>
      </c>
    </row>
    <row r="242" spans="1:10" x14ac:dyDescent="0.35">
      <c r="A242" t="str">
        <f t="shared" si="3"/>
        <v>Митин АлександрМ12</v>
      </c>
      <c r="B242" s="4">
        <v>22</v>
      </c>
      <c r="C242" s="4" t="s">
        <v>749</v>
      </c>
      <c r="D242" s="4" t="s">
        <v>61</v>
      </c>
      <c r="E242" s="4">
        <v>2010</v>
      </c>
      <c r="F242" s="5">
        <v>2.5706018518518517E-2</v>
      </c>
      <c r="G242" s="4">
        <v>22</v>
      </c>
      <c r="H242" s="4">
        <v>80.400000000000006</v>
      </c>
      <c r="I242" s="16" t="s">
        <v>971</v>
      </c>
      <c r="J242" t="str">
        <f>IF(ISERROR(VLOOKUP($C242,Сумма!$B$3:$C$855,2,FALSE)),0,IF(VLOOKUP($C242,Сумма!$B$3:$N$855,13,FALSE)=I242,VLOOKUP($C242,Сумма!$B$3:$C$855,2,FALSE),0))</f>
        <v>СШОР 18 Азимут</v>
      </c>
    </row>
    <row r="243" spans="1:10" x14ac:dyDescent="0.35">
      <c r="A243" t="str">
        <f t="shared" si="3"/>
        <v>Клевцов ИванМ12</v>
      </c>
      <c r="B243" s="4">
        <v>23</v>
      </c>
      <c r="C243" s="4" t="s">
        <v>256</v>
      </c>
      <c r="D243" s="4" t="s">
        <v>58</v>
      </c>
      <c r="E243" s="4">
        <v>2010</v>
      </c>
      <c r="F243" s="5">
        <v>2.6527777777777779E-2</v>
      </c>
      <c r="G243" s="4">
        <v>23</v>
      </c>
      <c r="H243" s="4">
        <v>73.3</v>
      </c>
      <c r="I243" s="16" t="s">
        <v>971</v>
      </c>
      <c r="J243" t="str">
        <f>IF(ISERROR(VLOOKUP($C243,Сумма!$B$3:$C$855,2,FALSE)),0,IF(VLOOKUP($C243,Сумма!$B$3:$N$855,13,FALSE)=I243,VLOOKUP($C243,Сумма!$B$3:$C$855,2,FALSE),0))</f>
        <v>СШОР 18 Дон спорт</v>
      </c>
    </row>
    <row r="244" spans="1:10" x14ac:dyDescent="0.35">
      <c r="A244" t="str">
        <f t="shared" si="3"/>
        <v>Сухоруков ИльяМ12</v>
      </c>
      <c r="B244" s="4">
        <v>24</v>
      </c>
      <c r="C244" s="4" t="s">
        <v>246</v>
      </c>
      <c r="D244" s="4" t="s">
        <v>94</v>
      </c>
      <c r="E244" s="4">
        <v>2011</v>
      </c>
      <c r="F244" s="5">
        <v>2.7094907407407404E-2</v>
      </c>
      <c r="G244" s="4">
        <v>24</v>
      </c>
      <c r="H244" s="4">
        <v>68.5</v>
      </c>
      <c r="I244" s="16" t="s">
        <v>971</v>
      </c>
      <c r="J244" t="str">
        <f>IF(ISERROR(VLOOKUP($C244,Сумма!$B$3:$C$855,2,FALSE)),0,IF(VLOOKUP($C244,Сумма!$B$3:$N$855,13,FALSE)=I244,VLOOKUP($C244,Сумма!$B$3:$C$855,2,FALSE),0))</f>
        <v>СШОР 18 Вильденберг</v>
      </c>
    </row>
    <row r="245" spans="1:10" x14ac:dyDescent="0.35">
      <c r="A245" t="str">
        <f t="shared" si="3"/>
        <v>Чеботарев МихаилМ12</v>
      </c>
      <c r="B245" s="4">
        <v>25</v>
      </c>
      <c r="C245" s="4" t="s">
        <v>249</v>
      </c>
      <c r="D245" s="4" t="s">
        <v>149</v>
      </c>
      <c r="E245" s="4">
        <v>2010</v>
      </c>
      <c r="F245" s="5">
        <v>2.7291666666666662E-2</v>
      </c>
      <c r="G245" s="4">
        <v>25</v>
      </c>
      <c r="H245" s="4">
        <v>66.8</v>
      </c>
      <c r="I245" s="16" t="s">
        <v>971</v>
      </c>
      <c r="J245" t="str">
        <f>IF(ISERROR(VLOOKUP($C245,Сумма!$B$3:$C$855,2,FALSE)),0,IF(VLOOKUP($C245,Сумма!$B$3:$N$855,13,FALSE)=I245,VLOOKUP($C245,Сумма!$B$3:$C$855,2,FALSE),0))</f>
        <v>СШОР 18 Олимп</v>
      </c>
    </row>
    <row r="246" spans="1:10" x14ac:dyDescent="0.35">
      <c r="A246" t="str">
        <f t="shared" si="3"/>
        <v>Чебодаев МатвейМ12</v>
      </c>
      <c r="B246" s="4">
        <v>26</v>
      </c>
      <c r="C246" s="4" t="s">
        <v>750</v>
      </c>
      <c r="D246" s="4" t="s">
        <v>33</v>
      </c>
      <c r="E246" s="4">
        <v>2011</v>
      </c>
      <c r="F246" s="5">
        <v>2.7685185185185188E-2</v>
      </c>
      <c r="G246" s="4">
        <v>26</v>
      </c>
      <c r="H246" s="4">
        <v>63.5</v>
      </c>
      <c r="I246" s="16" t="s">
        <v>971</v>
      </c>
      <c r="J246" t="str">
        <f>IF(ISERROR(VLOOKUP($C246,Сумма!$B$3:$C$855,2,FALSE)),0,IF(VLOOKUP($C246,Сумма!$B$3:$N$855,13,FALSE)=I246,VLOOKUP($C246,Сумма!$B$3:$C$855,2,FALSE),0))</f>
        <v>СШОР 18 ОРИОН</v>
      </c>
    </row>
    <row r="247" spans="1:10" x14ac:dyDescent="0.35">
      <c r="A247" t="str">
        <f t="shared" si="3"/>
        <v>Инютин СтаниславМ12</v>
      </c>
      <c r="B247" s="4">
        <v>27</v>
      </c>
      <c r="C247" s="4" t="s">
        <v>751</v>
      </c>
      <c r="D247" s="4" t="s">
        <v>33</v>
      </c>
      <c r="E247" s="4">
        <v>2011</v>
      </c>
      <c r="F247" s="5">
        <v>2.900462962962963E-2</v>
      </c>
      <c r="G247" s="4">
        <v>27</v>
      </c>
      <c r="H247" s="4">
        <v>52.2</v>
      </c>
      <c r="I247" s="16" t="s">
        <v>971</v>
      </c>
      <c r="J247" t="str">
        <f>IF(ISERROR(VLOOKUP($C247,Сумма!$B$3:$C$855,2,FALSE)),0,IF(VLOOKUP($C247,Сумма!$B$3:$N$855,13,FALSE)=I247,VLOOKUP($C247,Сумма!$B$3:$C$855,2,FALSE),0))</f>
        <v>СШОР 18 ОРИОН</v>
      </c>
    </row>
    <row r="248" spans="1:10" x14ac:dyDescent="0.35">
      <c r="A248" t="str">
        <f t="shared" si="3"/>
        <v>Панин АртёмМ12</v>
      </c>
      <c r="B248" s="4">
        <v>28</v>
      </c>
      <c r="C248" s="4" t="s">
        <v>243</v>
      </c>
      <c r="D248" s="4" t="s">
        <v>61</v>
      </c>
      <c r="E248" s="4">
        <v>2011</v>
      </c>
      <c r="F248" s="5">
        <v>3.0243055555555554E-2</v>
      </c>
      <c r="G248" s="4">
        <v>28</v>
      </c>
      <c r="H248" s="4">
        <v>41.6</v>
      </c>
      <c r="I248" s="16" t="s">
        <v>971</v>
      </c>
      <c r="J248" t="str">
        <f>IF(ISERROR(VLOOKUP($C248,Сумма!$B$3:$C$855,2,FALSE)),0,IF(VLOOKUP($C248,Сумма!$B$3:$N$855,13,FALSE)=I248,VLOOKUP($C248,Сумма!$B$3:$C$855,2,FALSE),0))</f>
        <v>СШОР 18 Азимут</v>
      </c>
    </row>
    <row r="249" spans="1:10" x14ac:dyDescent="0.35">
      <c r="A249" t="str">
        <f t="shared" si="3"/>
        <v>Меркулов АндрейМ12</v>
      </c>
      <c r="B249" s="4">
        <v>29</v>
      </c>
      <c r="C249" s="4" t="s">
        <v>521</v>
      </c>
      <c r="D249" s="4" t="s">
        <v>112</v>
      </c>
      <c r="E249" s="4">
        <v>2011</v>
      </c>
      <c r="F249" s="5">
        <v>3.0578703703703702E-2</v>
      </c>
      <c r="G249" s="4">
        <v>29</v>
      </c>
      <c r="H249" s="4">
        <v>38.700000000000003</v>
      </c>
      <c r="I249" s="16" t="s">
        <v>971</v>
      </c>
      <c r="J249" t="str">
        <f>IF(ISERROR(VLOOKUP($C249,Сумма!$B$3:$C$855,2,FALSE)),0,IF(VLOOKUP($C249,Сумма!$B$3:$N$855,13,FALSE)=I249,VLOOKUP($C249,Сумма!$B$3:$C$855,2,FALSE),0))</f>
        <v>СШОР 18 Канищева</v>
      </c>
    </row>
    <row r="250" spans="1:10" x14ac:dyDescent="0.35">
      <c r="A250" t="str">
        <f t="shared" si="3"/>
        <v>Голев ДаниилМ12</v>
      </c>
      <c r="B250" s="4">
        <v>30</v>
      </c>
      <c r="C250" s="4" t="s">
        <v>752</v>
      </c>
      <c r="D250" s="4" t="s">
        <v>33</v>
      </c>
      <c r="E250" s="4">
        <v>2011</v>
      </c>
      <c r="F250" s="5">
        <v>3.107638888888889E-2</v>
      </c>
      <c r="G250" s="4">
        <v>30</v>
      </c>
      <c r="H250" s="4">
        <v>34.5</v>
      </c>
      <c r="I250" s="16" t="s">
        <v>971</v>
      </c>
      <c r="J250" t="str">
        <f>IF(ISERROR(VLOOKUP($C250,Сумма!$B$3:$C$855,2,FALSE)),0,IF(VLOOKUP($C250,Сумма!$B$3:$N$855,13,FALSE)=I250,VLOOKUP($C250,Сумма!$B$3:$C$855,2,FALSE),0))</f>
        <v>СШОР 18 ОРИОН</v>
      </c>
    </row>
    <row r="251" spans="1:10" x14ac:dyDescent="0.35">
      <c r="A251" t="str">
        <f t="shared" si="3"/>
        <v>Парахин ВладимирМ12</v>
      </c>
      <c r="B251" s="4">
        <v>31</v>
      </c>
      <c r="C251" s="4" t="s">
        <v>267</v>
      </c>
      <c r="D251" s="4" t="s">
        <v>44</v>
      </c>
      <c r="E251" s="4">
        <v>2011</v>
      </c>
      <c r="F251" s="5">
        <v>3.1979166666666663E-2</v>
      </c>
      <c r="G251" s="4">
        <v>31</v>
      </c>
      <c r="H251" s="4">
        <v>26.8</v>
      </c>
      <c r="I251" s="16" t="s">
        <v>971</v>
      </c>
      <c r="J251" t="str">
        <f>IF(ISERROR(VLOOKUP($C251,Сумма!$B$3:$C$855,2,FALSE)),0,IF(VLOOKUP($C251,Сумма!$B$3:$N$855,13,FALSE)=I251,VLOOKUP($C251,Сумма!$B$3:$C$855,2,FALSE),0))</f>
        <v>СШОР 18 Берёзовая р</v>
      </c>
    </row>
    <row r="252" spans="1:10" x14ac:dyDescent="0.35">
      <c r="A252" t="str">
        <f t="shared" si="3"/>
        <v>Кочетов КириллМ12</v>
      </c>
      <c r="B252" s="4">
        <v>32</v>
      </c>
      <c r="C252" s="4" t="s">
        <v>518</v>
      </c>
      <c r="D252" s="4" t="s">
        <v>39</v>
      </c>
      <c r="E252" s="4">
        <v>2010</v>
      </c>
      <c r="F252" s="5">
        <v>3.3090277777777781E-2</v>
      </c>
      <c r="G252" s="4">
        <v>32</v>
      </c>
      <c r="H252" s="4">
        <v>17.3</v>
      </c>
      <c r="I252" s="16" t="s">
        <v>971</v>
      </c>
      <c r="J252" t="str">
        <f>IF(ISERROR(VLOOKUP($C252,Сумма!$B$3:$C$855,2,FALSE)),0,IF(VLOOKUP($C252,Сумма!$B$3:$N$855,13,FALSE)=I252,VLOOKUP($C252,Сумма!$B$3:$C$855,2,FALSE),0))</f>
        <v>СШОР 18 Sirius Пи</v>
      </c>
    </row>
    <row r="253" spans="1:10" x14ac:dyDescent="0.35">
      <c r="A253" t="str">
        <f t="shared" si="3"/>
        <v>Мелихов МаксимМ12</v>
      </c>
      <c r="B253" s="4">
        <v>33</v>
      </c>
      <c r="C253" s="4" t="s">
        <v>259</v>
      </c>
      <c r="D253" s="4" t="s">
        <v>61</v>
      </c>
      <c r="E253" s="4">
        <v>2010</v>
      </c>
      <c r="F253" s="5">
        <v>3.5682870370370372E-2</v>
      </c>
      <c r="G253" s="4">
        <v>33</v>
      </c>
      <c r="H253" s="4">
        <v>1</v>
      </c>
      <c r="I253" s="16" t="s">
        <v>971</v>
      </c>
      <c r="J253" t="str">
        <f>IF(ISERROR(VLOOKUP($C253,Сумма!$B$3:$C$855,2,FALSE)),0,IF(VLOOKUP($C253,Сумма!$B$3:$N$855,13,FALSE)=I253,VLOOKUP($C253,Сумма!$B$3:$C$855,2,FALSE),0))</f>
        <v>СШОР 18 Азимут</v>
      </c>
    </row>
    <row r="254" spans="1:10" x14ac:dyDescent="0.35">
      <c r="A254" t="str">
        <f t="shared" si="3"/>
        <v>Королев ЗахарМ12</v>
      </c>
      <c r="B254" s="4">
        <v>34</v>
      </c>
      <c r="C254" s="4" t="s">
        <v>529</v>
      </c>
      <c r="D254" s="4" t="s">
        <v>149</v>
      </c>
      <c r="E254" s="4">
        <v>2011</v>
      </c>
      <c r="F254" s="5">
        <v>3.5844907407407409E-2</v>
      </c>
      <c r="G254" s="4">
        <v>34</v>
      </c>
      <c r="H254" s="4">
        <v>1</v>
      </c>
      <c r="I254" s="16" t="s">
        <v>971</v>
      </c>
      <c r="J254" t="str">
        <f>IF(ISERROR(VLOOKUP($C254,Сумма!$B$3:$C$855,2,FALSE)),0,IF(VLOOKUP($C254,Сумма!$B$3:$N$855,13,FALSE)=I254,VLOOKUP($C254,Сумма!$B$3:$C$855,2,FALSE),0))</f>
        <v>СШОР 18 Олимп</v>
      </c>
    </row>
    <row r="255" spans="1:10" x14ac:dyDescent="0.35">
      <c r="A255" t="str">
        <f t="shared" si="3"/>
        <v>Данилин АлексейМ12</v>
      </c>
      <c r="B255" s="4">
        <v>35</v>
      </c>
      <c r="C255" s="4" t="s">
        <v>533</v>
      </c>
      <c r="D255" s="4" t="s">
        <v>44</v>
      </c>
      <c r="E255" s="4">
        <v>2011</v>
      </c>
      <c r="F255" s="5">
        <v>3.7650462962962962E-2</v>
      </c>
      <c r="G255" s="4">
        <v>35</v>
      </c>
      <c r="H255" s="4">
        <v>1</v>
      </c>
      <c r="I255" s="16" t="s">
        <v>971</v>
      </c>
      <c r="J255" t="str">
        <f>IF(ISERROR(VLOOKUP($C255,Сумма!$B$3:$C$855,2,FALSE)),0,IF(VLOOKUP($C255,Сумма!$B$3:$N$855,13,FALSE)=I255,VLOOKUP($C255,Сумма!$B$3:$C$855,2,FALSE),0))</f>
        <v>СШОР 18 Берёзовая р</v>
      </c>
    </row>
    <row r="256" spans="1:10" x14ac:dyDescent="0.35">
      <c r="A256" t="str">
        <f t="shared" si="3"/>
        <v>Демиденков АлександрМ12</v>
      </c>
      <c r="B256" s="4">
        <v>36</v>
      </c>
      <c r="C256" s="4" t="s">
        <v>514</v>
      </c>
      <c r="D256" s="4" t="s">
        <v>112</v>
      </c>
      <c r="E256" s="4">
        <v>2010</v>
      </c>
      <c r="F256" s="5">
        <v>3.8090277777777778E-2</v>
      </c>
      <c r="G256" s="4">
        <v>36</v>
      </c>
      <c r="H256" s="4">
        <v>1</v>
      </c>
      <c r="I256" s="16" t="s">
        <v>971</v>
      </c>
      <c r="J256" t="str">
        <f>IF(ISERROR(VLOOKUP($C256,Сумма!$B$3:$C$855,2,FALSE)),0,IF(VLOOKUP($C256,Сумма!$B$3:$N$855,13,FALSE)=I256,VLOOKUP($C256,Сумма!$B$3:$C$855,2,FALSE),0))</f>
        <v>СШОР 18 Канищева</v>
      </c>
    </row>
    <row r="257" spans="1:10" x14ac:dyDescent="0.35">
      <c r="A257" t="str">
        <f t="shared" si="3"/>
        <v>Руднев ИванМ12</v>
      </c>
      <c r="B257" s="4">
        <v>37</v>
      </c>
      <c r="C257" s="4" t="s">
        <v>265</v>
      </c>
      <c r="D257" s="4" t="s">
        <v>48</v>
      </c>
      <c r="E257" s="4">
        <v>2010</v>
      </c>
      <c r="F257" s="5">
        <v>3.8391203703703698E-2</v>
      </c>
      <c r="G257" s="4">
        <v>37</v>
      </c>
      <c r="H257" s="4">
        <v>1</v>
      </c>
      <c r="I257" s="16" t="s">
        <v>971</v>
      </c>
      <c r="J257" t="str">
        <f>IF(ISERROR(VLOOKUP($C257,Сумма!$B$3:$C$855,2,FALSE)),0,IF(VLOOKUP($C257,Сумма!$B$3:$N$855,13,FALSE)=I257,VLOOKUP($C257,Сумма!$B$3:$C$855,2,FALSE),0))</f>
        <v>СШОР 18 Юго-Запад</v>
      </c>
    </row>
    <row r="258" spans="1:10" x14ac:dyDescent="0.35">
      <c r="A258" t="str">
        <f t="shared" si="3"/>
        <v>Скопинцев СтепанМ12</v>
      </c>
      <c r="B258" s="4">
        <v>38</v>
      </c>
      <c r="C258" s="4" t="s">
        <v>753</v>
      </c>
      <c r="D258" s="4" t="s">
        <v>98</v>
      </c>
      <c r="E258" s="4">
        <v>2010</v>
      </c>
      <c r="F258" s="5">
        <v>3.9548611111111111E-2</v>
      </c>
      <c r="G258" s="4">
        <v>38</v>
      </c>
      <c r="H258" s="4">
        <v>1</v>
      </c>
      <c r="I258" s="16" t="s">
        <v>971</v>
      </c>
      <c r="J258" t="str">
        <f>IF(ISERROR(VLOOKUP($C258,Сумма!$B$3:$C$855,2,FALSE)),0,IF(VLOOKUP($C258,Сумма!$B$3:$N$855,13,FALSE)=I258,VLOOKUP($C258,Сумма!$B$3:$C$855,2,FALSE),0))</f>
        <v>СШОР 18 Торнадо</v>
      </c>
    </row>
    <row r="259" spans="1:10" x14ac:dyDescent="0.35">
      <c r="A259" t="str">
        <f t="shared" si="3"/>
        <v>Богатырёв ВладиславМ12</v>
      </c>
      <c r="B259" s="4">
        <v>39</v>
      </c>
      <c r="C259" s="4" t="s">
        <v>754</v>
      </c>
      <c r="D259" s="4" t="s">
        <v>46</v>
      </c>
      <c r="E259" s="4">
        <v>2011</v>
      </c>
      <c r="F259" s="5">
        <v>3.9745370370370368E-2</v>
      </c>
      <c r="G259" s="4">
        <v>39</v>
      </c>
      <c r="H259" s="4">
        <v>1</v>
      </c>
      <c r="I259" s="16" t="s">
        <v>971</v>
      </c>
      <c r="J259" t="str">
        <f>IF(ISERROR(VLOOKUP($C259,Сумма!$B$3:$C$855,2,FALSE)),0,IF(VLOOKUP($C259,Сумма!$B$3:$N$855,13,FALSE)=I259,VLOOKUP($C259,Сумма!$B$3:$C$855,2,FALSE),0))</f>
        <v>СШОР 18 Смородино</v>
      </c>
    </row>
    <row r="260" spans="1:10" x14ac:dyDescent="0.35">
      <c r="A260" t="str">
        <f t="shared" si="3"/>
        <v>Кальченко ДанилаМ12</v>
      </c>
      <c r="B260" s="4">
        <v>40</v>
      </c>
      <c r="C260" s="4" t="s">
        <v>513</v>
      </c>
      <c r="D260" s="4" t="s">
        <v>149</v>
      </c>
      <c r="E260" s="4">
        <v>2010</v>
      </c>
      <c r="F260" s="5">
        <v>4.0231481481481479E-2</v>
      </c>
      <c r="G260" s="4">
        <v>40</v>
      </c>
      <c r="H260" s="4">
        <v>1</v>
      </c>
      <c r="I260" s="16" t="s">
        <v>971</v>
      </c>
      <c r="J260" t="str">
        <f>IF(ISERROR(VLOOKUP($C260,Сумма!$B$3:$C$855,2,FALSE)),0,IF(VLOOKUP($C260,Сумма!$B$3:$N$855,13,FALSE)=I260,VLOOKUP($C260,Сумма!$B$3:$C$855,2,FALSE),0))</f>
        <v>СШОР 18 Олимп</v>
      </c>
    </row>
    <row r="261" spans="1:10" x14ac:dyDescent="0.35">
      <c r="A261" t="str">
        <f t="shared" si="3"/>
        <v>Филонов ПавелМ12</v>
      </c>
      <c r="B261" s="4">
        <v>41</v>
      </c>
      <c r="C261" s="4" t="s">
        <v>253</v>
      </c>
      <c r="D261" s="4" t="s">
        <v>46</v>
      </c>
      <c r="E261" s="4">
        <v>2010</v>
      </c>
      <c r="F261" s="5">
        <v>4.3263888888888886E-2</v>
      </c>
      <c r="G261" s="4">
        <v>41</v>
      </c>
      <c r="H261" s="4">
        <v>1</v>
      </c>
      <c r="I261" s="16" t="s">
        <v>971</v>
      </c>
      <c r="J261" t="str">
        <f>IF(ISERROR(VLOOKUP($C261,Сумма!$B$3:$C$855,2,FALSE)),0,IF(VLOOKUP($C261,Сумма!$B$3:$N$855,13,FALSE)=I261,VLOOKUP($C261,Сумма!$B$3:$C$855,2,FALSE),0))</f>
        <v>СШОР 18 Смородино</v>
      </c>
    </row>
    <row r="262" spans="1:10" x14ac:dyDescent="0.35">
      <c r="A262" t="str">
        <f t="shared" si="3"/>
        <v>Апалихин ВладиславМ12</v>
      </c>
      <c r="B262" s="4">
        <v>42</v>
      </c>
      <c r="C262" s="4" t="s">
        <v>242</v>
      </c>
      <c r="D262" s="4" t="s">
        <v>94</v>
      </c>
      <c r="E262" s="4">
        <v>2011</v>
      </c>
      <c r="F262" s="5">
        <v>4.3680555555555556E-2</v>
      </c>
      <c r="G262" s="4">
        <v>42</v>
      </c>
      <c r="H262" s="4">
        <v>1</v>
      </c>
      <c r="I262" s="16" t="s">
        <v>971</v>
      </c>
      <c r="J262" t="str">
        <f>IF(ISERROR(VLOOKUP($C262,Сумма!$B$3:$C$855,2,FALSE)),0,IF(VLOOKUP($C262,Сумма!$B$3:$N$855,13,FALSE)=I262,VLOOKUP($C262,Сумма!$B$3:$C$855,2,FALSE),0))</f>
        <v>СШОР 18 Вильденберг</v>
      </c>
    </row>
    <row r="263" spans="1:10" x14ac:dyDescent="0.35">
      <c r="A263" t="str">
        <f t="shared" si="3"/>
        <v>Шкурган МихаилМ12</v>
      </c>
      <c r="B263" s="4">
        <v>43</v>
      </c>
      <c r="C263" s="4" t="s">
        <v>755</v>
      </c>
      <c r="D263" s="4" t="s">
        <v>35</v>
      </c>
      <c r="E263" s="4">
        <v>2011</v>
      </c>
      <c r="F263" s="5">
        <v>4.447916666666666E-2</v>
      </c>
      <c r="G263" s="4">
        <v>43</v>
      </c>
      <c r="H263" s="4">
        <v>1</v>
      </c>
      <c r="I263" s="16" t="s">
        <v>971</v>
      </c>
      <c r="J263" t="str">
        <f>IF(ISERROR(VLOOKUP($C263,Сумма!$B$3:$C$855,2,FALSE)),0,IF(VLOOKUP($C263,Сумма!$B$3:$N$855,13,FALSE)=I263,VLOOKUP($C263,Сумма!$B$3:$C$855,2,FALSE),0))</f>
        <v>СШОР 18 АТЛЕТ</v>
      </c>
    </row>
    <row r="264" spans="1:10" x14ac:dyDescent="0.35">
      <c r="A264" t="str">
        <f t="shared" si="3"/>
        <v>Стародубцев ДмитрийМ12</v>
      </c>
      <c r="B264" s="4">
        <v>44</v>
      </c>
      <c r="C264" s="4" t="s">
        <v>756</v>
      </c>
      <c r="D264" s="4" t="s">
        <v>48</v>
      </c>
      <c r="E264" s="4">
        <v>2011</v>
      </c>
      <c r="F264" s="5">
        <v>5.1273148148148151E-2</v>
      </c>
      <c r="G264" s="4">
        <v>44</v>
      </c>
      <c r="H264" s="4">
        <v>1</v>
      </c>
      <c r="I264" s="16" t="s">
        <v>971</v>
      </c>
      <c r="J264" t="str">
        <f>IF(ISERROR(VLOOKUP($C264,Сумма!$B$3:$C$855,2,FALSE)),0,IF(VLOOKUP($C264,Сумма!$B$3:$N$855,13,FALSE)=I264,VLOOKUP($C264,Сумма!$B$3:$C$855,2,FALSE),0))</f>
        <v>СШОР 18 Юго-Запад</v>
      </c>
    </row>
    <row r="265" spans="1:10" x14ac:dyDescent="0.35">
      <c r="A265" t="str">
        <f t="shared" si="3"/>
        <v>Попов МакарМ12</v>
      </c>
      <c r="B265" s="4">
        <v>45</v>
      </c>
      <c r="C265" s="4" t="s">
        <v>234</v>
      </c>
      <c r="D265" s="4" t="s">
        <v>42</v>
      </c>
      <c r="E265" s="4">
        <v>2010</v>
      </c>
      <c r="F265" s="5">
        <v>6.2743055555555552E-2</v>
      </c>
      <c r="G265" s="4">
        <v>45</v>
      </c>
      <c r="H265" s="4">
        <v>1</v>
      </c>
      <c r="I265" s="16" t="s">
        <v>971</v>
      </c>
      <c r="J265" t="str">
        <f>IF(ISERROR(VLOOKUP($C265,Сумма!$B$3:$C$855,2,FALSE)),0,IF(VLOOKUP($C265,Сумма!$B$3:$N$855,13,FALSE)=I265,VLOOKUP($C265,Сумма!$B$3:$C$855,2,FALSE),0))</f>
        <v>СШОР 18 Авдеев</v>
      </c>
    </row>
    <row r="266" spans="1:10" x14ac:dyDescent="0.35">
      <c r="A266" t="str">
        <f t="shared" si="3"/>
        <v>Головин МаксимМ12</v>
      </c>
      <c r="B266" s="4">
        <v>46</v>
      </c>
      <c r="C266" s="4" t="s">
        <v>258</v>
      </c>
      <c r="D266" s="4" t="s">
        <v>33</v>
      </c>
      <c r="E266" s="4">
        <v>2010</v>
      </c>
      <c r="F266" s="5">
        <v>6.5000000000000002E-2</v>
      </c>
      <c r="G266" s="4">
        <v>46</v>
      </c>
      <c r="H266" s="4">
        <v>1</v>
      </c>
      <c r="I266" s="16" t="s">
        <v>971</v>
      </c>
      <c r="J266" t="str">
        <f>IF(ISERROR(VLOOKUP($C266,Сумма!$B$3:$C$855,2,FALSE)),0,IF(VLOOKUP($C266,Сумма!$B$3:$N$855,13,FALSE)=I266,VLOOKUP($C266,Сумма!$B$3:$C$855,2,FALSE),0))</f>
        <v>СШОР 18 ОРИОН</v>
      </c>
    </row>
    <row r="267" spans="1:10" x14ac:dyDescent="0.35">
      <c r="A267" t="str">
        <f t="shared" si="3"/>
        <v>Максимов ФёдорМ12</v>
      </c>
      <c r="B267" s="4">
        <v>47</v>
      </c>
      <c r="C267" s="4" t="s">
        <v>684</v>
      </c>
      <c r="D267" s="4" t="s">
        <v>37</v>
      </c>
      <c r="E267" s="4">
        <v>2011</v>
      </c>
      <c r="F267" s="4" t="s">
        <v>727</v>
      </c>
      <c r="G267" s="4"/>
      <c r="H267" s="4">
        <v>0.01</v>
      </c>
      <c r="I267" s="16" t="s">
        <v>971</v>
      </c>
      <c r="J267" t="str">
        <f>IF(ISERROR(VLOOKUP($C267,Сумма!$B$3:$C$855,2,FALSE)),0,IF(VLOOKUP($C267,Сумма!$B$3:$N$855,13,FALSE)=I267,VLOOKUP($C267,Сумма!$B$3:$C$855,2,FALSE),0))</f>
        <v>СШОР 18 Макейчик</v>
      </c>
    </row>
    <row r="268" spans="1:10" x14ac:dyDescent="0.35">
      <c r="A268" t="str">
        <f t="shared" si="3"/>
        <v>Кабанов ЯрославМ12</v>
      </c>
      <c r="B268" s="4">
        <v>48</v>
      </c>
      <c r="C268" s="4" t="s">
        <v>519</v>
      </c>
      <c r="D268" s="4" t="s">
        <v>39</v>
      </c>
      <c r="E268" s="4">
        <v>2010</v>
      </c>
      <c r="F268" s="4" t="s">
        <v>727</v>
      </c>
      <c r="G268" s="4"/>
      <c r="H268" s="4">
        <v>0.01</v>
      </c>
      <c r="I268" s="16" t="s">
        <v>971</v>
      </c>
      <c r="J268" t="str">
        <f>IF(ISERROR(VLOOKUP($C268,Сумма!$B$3:$C$855,2,FALSE)),0,IF(VLOOKUP($C268,Сумма!$B$3:$N$855,13,FALSE)=I268,VLOOKUP($C268,Сумма!$B$3:$C$855,2,FALSE),0))</f>
        <v>СШОР 18 Sirius Пи</v>
      </c>
    </row>
    <row r="269" spans="1:10" x14ac:dyDescent="0.35">
      <c r="A269" t="str">
        <f t="shared" si="3"/>
        <v>Суфиянов СеменМ12</v>
      </c>
      <c r="B269" s="4">
        <v>49</v>
      </c>
      <c r="C269" s="4" t="s">
        <v>235</v>
      </c>
      <c r="D269" s="4" t="s">
        <v>58</v>
      </c>
      <c r="E269" s="4">
        <v>2010</v>
      </c>
      <c r="F269" s="4" t="s">
        <v>727</v>
      </c>
      <c r="G269" s="4"/>
      <c r="H269" s="4">
        <v>0.01</v>
      </c>
      <c r="I269" s="16" t="s">
        <v>971</v>
      </c>
      <c r="J269" t="str">
        <f>IF(ISERROR(VLOOKUP($C269,Сумма!$B$3:$C$855,2,FALSE)),0,IF(VLOOKUP($C269,Сумма!$B$3:$N$855,13,FALSE)=I269,VLOOKUP($C269,Сумма!$B$3:$C$855,2,FALSE),0))</f>
        <v>СШОР 18 Дон спорт</v>
      </c>
    </row>
    <row r="270" spans="1:10" x14ac:dyDescent="0.35">
      <c r="A270" t="str">
        <f t="shared" ref="A270:A333" si="4">C270&amp;I270</f>
        <v>Паршин МихаилМ12</v>
      </c>
      <c r="B270" s="4">
        <v>50</v>
      </c>
      <c r="C270" s="4" t="s">
        <v>269</v>
      </c>
      <c r="D270" s="4" t="s">
        <v>83</v>
      </c>
      <c r="E270" s="4">
        <v>2011</v>
      </c>
      <c r="F270" s="4" t="s">
        <v>727</v>
      </c>
      <c r="G270" s="4"/>
      <c r="H270" s="4">
        <v>0.01</v>
      </c>
      <c r="I270" s="16" t="s">
        <v>971</v>
      </c>
      <c r="J270" t="str">
        <f>IF(ISERROR(VLOOKUP($C270,Сумма!$B$3:$C$855,2,FALSE)),0,IF(VLOOKUP($C270,Сумма!$B$3:$N$855,13,FALSE)=I270,VLOOKUP($C270,Сумма!$B$3:$C$855,2,FALSE),0))</f>
        <v>СШОР 18 ГавриловSki</v>
      </c>
    </row>
    <row r="271" spans="1:10" ht="15.5" x14ac:dyDescent="0.35">
      <c r="A271" t="str">
        <f t="shared" si="4"/>
        <v/>
      </c>
      <c r="B271" s="40" t="s">
        <v>757</v>
      </c>
      <c r="C271" s="40"/>
      <c r="D271" s="40"/>
      <c r="E271" s="40"/>
      <c r="F271" s="40"/>
      <c r="G271" s="40"/>
      <c r="H271" s="40"/>
      <c r="I271" s="17"/>
      <c r="J271">
        <f>IF(ISERROR(VLOOKUP($C271,Сумма!$B$3:$C$855,2,FALSE)),0,IF(VLOOKUP($C271,Сумма!$B$3:$N$855,13,FALSE)=I271,VLOOKUP($C271,Сумма!$B$3:$C$855,2,FALSE),0))</f>
        <v>0</v>
      </c>
    </row>
    <row r="272" spans="1:10" ht="15.5" x14ac:dyDescent="0.35">
      <c r="A272" t="str">
        <f t="shared" si="4"/>
        <v/>
      </c>
      <c r="B272" s="40"/>
      <c r="C272" s="40"/>
      <c r="D272" s="40"/>
      <c r="E272" s="40"/>
      <c r="F272" s="40"/>
      <c r="G272" s="40"/>
      <c r="H272" s="40"/>
      <c r="I272" s="17"/>
      <c r="J272">
        <f>IF(ISERROR(VLOOKUP($C272,Сумма!$B$3:$C$855,2,FALSE)),0,IF(VLOOKUP($C272,Сумма!$B$3:$N$855,13,FALSE)=I272,VLOOKUP($C272,Сумма!$B$3:$C$855,2,FALSE),0))</f>
        <v>0</v>
      </c>
    </row>
    <row r="273" spans="1:10" ht="28" x14ac:dyDescent="0.35">
      <c r="A273" t="str">
        <f t="shared" si="4"/>
        <v>Фамилия, имя</v>
      </c>
      <c r="B273" s="3" t="s">
        <v>20</v>
      </c>
      <c r="C273" s="4" t="s">
        <v>31</v>
      </c>
      <c r="D273" s="4" t="s">
        <v>21</v>
      </c>
      <c r="E273" s="4" t="s">
        <v>22</v>
      </c>
      <c r="F273" s="4" t="s">
        <v>23</v>
      </c>
      <c r="G273" s="4" t="s">
        <v>24</v>
      </c>
      <c r="H273" s="4" t="s">
        <v>25</v>
      </c>
      <c r="I273" s="16"/>
      <c r="J273">
        <f>IF(ISERROR(VLOOKUP($C273,Сумма!$B$3:$C$855,2,FALSE)),0,IF(VLOOKUP($C273,Сумма!$B$3:$N$855,13,FALSE)=I273,VLOOKUP($C273,Сумма!$B$3:$C$855,2,FALSE),0))</f>
        <v>0</v>
      </c>
    </row>
    <row r="274" spans="1:10" x14ac:dyDescent="0.35">
      <c r="A274" t="str">
        <f t="shared" si="4"/>
        <v>Малыгин МаксимМ14</v>
      </c>
      <c r="B274" s="4">
        <v>1</v>
      </c>
      <c r="C274" s="4" t="s">
        <v>758</v>
      </c>
      <c r="D274" s="4" t="s">
        <v>35</v>
      </c>
      <c r="E274" s="4">
        <v>2008</v>
      </c>
      <c r="F274" s="5">
        <v>1.4768518518518519E-2</v>
      </c>
      <c r="G274" s="4">
        <v>1</v>
      </c>
      <c r="H274" s="4">
        <v>200</v>
      </c>
      <c r="I274" s="16" t="s">
        <v>972</v>
      </c>
      <c r="J274" t="str">
        <f>IF(ISERROR(VLOOKUP($C274,Сумма!$B$3:$C$855,2,FALSE)),0,IF(VLOOKUP($C274,Сумма!$B$3:$N$855,13,FALSE)=I274,VLOOKUP($C274,Сумма!$B$3:$C$855,2,FALSE),0))</f>
        <v>СШОР 18 АТЛЕТ</v>
      </c>
    </row>
    <row r="275" spans="1:10" x14ac:dyDescent="0.35">
      <c r="A275" t="str">
        <f t="shared" si="4"/>
        <v>Молодских КириллМ14</v>
      </c>
      <c r="B275" s="4">
        <v>2</v>
      </c>
      <c r="C275" s="4" t="s">
        <v>270</v>
      </c>
      <c r="D275" s="4" t="s">
        <v>98</v>
      </c>
      <c r="E275" s="4"/>
      <c r="F275" s="5">
        <v>1.667824074074074E-2</v>
      </c>
      <c r="G275" s="4">
        <v>2</v>
      </c>
      <c r="H275" s="4">
        <v>187.1</v>
      </c>
      <c r="I275" s="16" t="s">
        <v>972</v>
      </c>
      <c r="J275" t="str">
        <f>IF(ISERROR(VLOOKUP($C275,Сумма!$B$3:$C$855,2,FALSE)),0,IF(VLOOKUP($C275,Сумма!$B$3:$N$855,13,FALSE)=I275,VLOOKUP($C275,Сумма!$B$3:$C$855,2,FALSE),0))</f>
        <v>СШОР 18 Торнадо</v>
      </c>
    </row>
    <row r="276" spans="1:10" x14ac:dyDescent="0.35">
      <c r="A276" t="str">
        <f t="shared" si="4"/>
        <v>Арапов АртемийМ14</v>
      </c>
      <c r="B276" s="4">
        <v>3</v>
      </c>
      <c r="C276" s="4" t="s">
        <v>274</v>
      </c>
      <c r="D276" s="4" t="s">
        <v>35</v>
      </c>
      <c r="E276" s="4">
        <v>2008</v>
      </c>
      <c r="F276" s="5">
        <v>1.7094907407407409E-2</v>
      </c>
      <c r="G276" s="4">
        <v>3</v>
      </c>
      <c r="H276" s="4">
        <v>184.3</v>
      </c>
      <c r="I276" s="16" t="s">
        <v>972</v>
      </c>
      <c r="J276" t="str">
        <f>IF(ISERROR(VLOOKUP($C276,Сумма!$B$3:$C$855,2,FALSE)),0,IF(VLOOKUP($C276,Сумма!$B$3:$N$855,13,FALSE)=I276,VLOOKUP($C276,Сумма!$B$3:$C$855,2,FALSE),0))</f>
        <v>СШОР 18 АТЛЕТ</v>
      </c>
    </row>
    <row r="277" spans="1:10" x14ac:dyDescent="0.35">
      <c r="A277" t="str">
        <f t="shared" si="4"/>
        <v>Хованский ВладимирМ14</v>
      </c>
      <c r="B277" s="4">
        <v>4</v>
      </c>
      <c r="C277" s="4" t="s">
        <v>271</v>
      </c>
      <c r="D277" s="4" t="s">
        <v>33</v>
      </c>
      <c r="E277" s="4">
        <v>2009</v>
      </c>
      <c r="F277" s="5">
        <v>1.7106481481481483E-2</v>
      </c>
      <c r="G277" s="4">
        <v>4</v>
      </c>
      <c r="H277" s="4">
        <v>184.2</v>
      </c>
      <c r="I277" s="16" t="s">
        <v>972</v>
      </c>
      <c r="J277" t="str">
        <f>IF(ISERROR(VLOOKUP($C277,Сумма!$B$3:$C$855,2,FALSE)),0,IF(VLOOKUP($C277,Сумма!$B$3:$N$855,13,FALSE)=I277,VLOOKUP($C277,Сумма!$B$3:$C$855,2,FALSE),0))</f>
        <v>СШОР 18 ОРИОН</v>
      </c>
    </row>
    <row r="278" spans="1:10" x14ac:dyDescent="0.35">
      <c r="A278" t="str">
        <f t="shared" si="4"/>
        <v>Елисеев ПавелМ14</v>
      </c>
      <c r="B278" s="4">
        <v>5</v>
      </c>
      <c r="C278" s="4" t="s">
        <v>275</v>
      </c>
      <c r="D278" s="4" t="s">
        <v>61</v>
      </c>
      <c r="E278" s="4">
        <v>2009</v>
      </c>
      <c r="F278" s="5">
        <v>1.8020833333333333E-2</v>
      </c>
      <c r="G278" s="4">
        <v>5</v>
      </c>
      <c r="H278" s="4">
        <v>178</v>
      </c>
      <c r="I278" s="16" t="s">
        <v>972</v>
      </c>
      <c r="J278" t="str">
        <f>IF(ISERROR(VLOOKUP($C278,Сумма!$B$3:$C$855,2,FALSE)),0,IF(VLOOKUP($C278,Сумма!$B$3:$N$855,13,FALSE)=I278,VLOOKUP($C278,Сумма!$B$3:$C$855,2,FALSE),0))</f>
        <v>СШОР 18 Азимут</v>
      </c>
    </row>
    <row r="279" spans="1:10" x14ac:dyDescent="0.35">
      <c r="A279" t="str">
        <f t="shared" si="4"/>
        <v>Свирь НикитаМ14</v>
      </c>
      <c r="B279" s="4">
        <v>6</v>
      </c>
      <c r="C279" s="4" t="s">
        <v>283</v>
      </c>
      <c r="D279" s="4" t="s">
        <v>35</v>
      </c>
      <c r="E279" s="4">
        <v>2008</v>
      </c>
      <c r="F279" s="5">
        <v>1.8043981481481484E-2</v>
      </c>
      <c r="G279" s="4">
        <v>6</v>
      </c>
      <c r="H279" s="4">
        <v>177.9</v>
      </c>
      <c r="I279" s="16" t="s">
        <v>972</v>
      </c>
      <c r="J279" t="str">
        <f>IF(ISERROR(VLOOKUP($C279,Сумма!$B$3:$C$855,2,FALSE)),0,IF(VLOOKUP($C279,Сумма!$B$3:$N$855,13,FALSE)=I279,VLOOKUP($C279,Сумма!$B$3:$C$855,2,FALSE),0))</f>
        <v>СШОР 18 АТЛЕТ</v>
      </c>
    </row>
    <row r="280" spans="1:10" x14ac:dyDescent="0.35">
      <c r="A280" t="str">
        <f t="shared" si="4"/>
        <v>Дорохин АлександрМ14</v>
      </c>
      <c r="B280" s="4">
        <v>7</v>
      </c>
      <c r="C280" s="4" t="s">
        <v>278</v>
      </c>
      <c r="D280" s="4" t="s">
        <v>46</v>
      </c>
      <c r="E280" s="4">
        <v>2008</v>
      </c>
      <c r="F280" s="5">
        <v>1.8043981481481484E-2</v>
      </c>
      <c r="G280" s="4">
        <f xml:space="preserve"> 6</f>
        <v>6</v>
      </c>
      <c r="H280" s="4">
        <v>177.9</v>
      </c>
      <c r="I280" s="16" t="s">
        <v>972</v>
      </c>
      <c r="J280" t="str">
        <f>IF(ISERROR(VLOOKUP($C280,Сумма!$B$3:$C$855,2,FALSE)),0,IF(VLOOKUP($C280,Сумма!$B$3:$N$855,13,FALSE)=I280,VLOOKUP($C280,Сумма!$B$3:$C$855,2,FALSE),0))</f>
        <v>СШОР 18 Смородино</v>
      </c>
    </row>
    <row r="281" spans="1:10" x14ac:dyDescent="0.35">
      <c r="A281" t="str">
        <f t="shared" si="4"/>
        <v>Сигаев ЛеонидМ14</v>
      </c>
      <c r="B281" s="4">
        <v>8</v>
      </c>
      <c r="C281" s="4" t="s">
        <v>540</v>
      </c>
      <c r="D281" s="4" t="s">
        <v>48</v>
      </c>
      <c r="E281" s="4">
        <v>2008</v>
      </c>
      <c r="F281" s="5">
        <v>1.9178240740740742E-2</v>
      </c>
      <c r="G281" s="4">
        <v>8</v>
      </c>
      <c r="H281" s="4">
        <v>170.2</v>
      </c>
      <c r="I281" s="16" t="s">
        <v>972</v>
      </c>
      <c r="J281" t="str">
        <f>IF(ISERROR(VLOOKUP($C281,Сумма!$B$3:$C$855,2,FALSE)),0,IF(VLOOKUP($C281,Сумма!$B$3:$N$855,13,FALSE)=I281,VLOOKUP($C281,Сумма!$B$3:$C$855,2,FALSE),0))</f>
        <v>СШОР 18 Юго-Запад</v>
      </c>
    </row>
    <row r="282" spans="1:10" x14ac:dyDescent="0.35">
      <c r="A282" t="str">
        <f t="shared" si="4"/>
        <v>Гурченко КириллМ14</v>
      </c>
      <c r="B282" s="4">
        <v>9</v>
      </c>
      <c r="C282" s="4" t="s">
        <v>550</v>
      </c>
      <c r="D282" s="4" t="s">
        <v>58</v>
      </c>
      <c r="E282" s="4">
        <v>2009</v>
      </c>
      <c r="F282" s="5">
        <v>1.954861111111111E-2</v>
      </c>
      <c r="G282" s="4">
        <v>9</v>
      </c>
      <c r="H282" s="4">
        <v>167.7</v>
      </c>
      <c r="I282" s="16" t="s">
        <v>972</v>
      </c>
      <c r="J282" t="str">
        <f>IF(ISERROR(VLOOKUP($C282,Сумма!$B$3:$C$855,2,FALSE)),0,IF(VLOOKUP($C282,Сумма!$B$3:$N$855,13,FALSE)=I282,VLOOKUP($C282,Сумма!$B$3:$C$855,2,FALSE),0))</f>
        <v>СШОР 18 Дон спорт</v>
      </c>
    </row>
    <row r="283" spans="1:10" x14ac:dyDescent="0.35">
      <c r="A283" t="str">
        <f t="shared" si="4"/>
        <v>Шаповалов ВладиславМ14</v>
      </c>
      <c r="B283" s="4">
        <v>10</v>
      </c>
      <c r="C283" s="4" t="s">
        <v>282</v>
      </c>
      <c r="D283" s="4" t="s">
        <v>37</v>
      </c>
      <c r="E283" s="4">
        <v>2008</v>
      </c>
      <c r="F283" s="5">
        <v>1.9629629629629629E-2</v>
      </c>
      <c r="G283" s="4">
        <v>10</v>
      </c>
      <c r="H283" s="4">
        <v>167.1</v>
      </c>
      <c r="I283" s="16" t="s">
        <v>972</v>
      </c>
      <c r="J283" t="str">
        <f>IF(ISERROR(VLOOKUP($C283,Сумма!$B$3:$C$855,2,FALSE)),0,IF(VLOOKUP($C283,Сумма!$B$3:$N$855,13,FALSE)=I283,VLOOKUP($C283,Сумма!$B$3:$C$855,2,FALSE),0))</f>
        <v>СШОР 18 Макейчик</v>
      </c>
    </row>
    <row r="284" spans="1:10" x14ac:dyDescent="0.35">
      <c r="A284" t="str">
        <f t="shared" si="4"/>
        <v>Галай АртёмМ14</v>
      </c>
      <c r="B284" s="4">
        <v>11</v>
      </c>
      <c r="C284" s="4" t="s">
        <v>547</v>
      </c>
      <c r="D284" s="4" t="s">
        <v>61</v>
      </c>
      <c r="E284" s="4">
        <v>2009</v>
      </c>
      <c r="F284" s="5">
        <v>1.9953703703703706E-2</v>
      </c>
      <c r="G284" s="4">
        <v>11</v>
      </c>
      <c r="H284" s="4">
        <v>164.9</v>
      </c>
      <c r="I284" s="16" t="s">
        <v>972</v>
      </c>
      <c r="J284" t="str">
        <f>IF(ISERROR(VLOOKUP($C284,Сумма!$B$3:$C$855,2,FALSE)),0,IF(VLOOKUP($C284,Сумма!$B$3:$N$855,13,FALSE)=I284,VLOOKUP($C284,Сумма!$B$3:$C$855,2,FALSE),0))</f>
        <v>СШОР 18 Азимут</v>
      </c>
    </row>
    <row r="285" spans="1:10" x14ac:dyDescent="0.35">
      <c r="A285" t="str">
        <f t="shared" si="4"/>
        <v>Сушко НикитаМ14</v>
      </c>
      <c r="B285" s="4">
        <v>12</v>
      </c>
      <c r="C285" s="4" t="s">
        <v>293</v>
      </c>
      <c r="D285" s="4" t="s">
        <v>149</v>
      </c>
      <c r="E285" s="4">
        <v>2009</v>
      </c>
      <c r="F285" s="5">
        <v>2.0162037037037037E-2</v>
      </c>
      <c r="G285" s="4">
        <v>12</v>
      </c>
      <c r="H285" s="4">
        <v>163.5</v>
      </c>
      <c r="I285" s="16" t="s">
        <v>972</v>
      </c>
      <c r="J285" t="str">
        <f>IF(ISERROR(VLOOKUP($C285,Сумма!$B$3:$C$855,2,FALSE)),0,IF(VLOOKUP($C285,Сумма!$B$3:$N$855,13,FALSE)=I285,VLOOKUP($C285,Сумма!$B$3:$C$855,2,FALSE),0))</f>
        <v>СШОР 18 Олимп</v>
      </c>
    </row>
    <row r="286" spans="1:10" x14ac:dyDescent="0.35">
      <c r="A286" t="str">
        <f t="shared" si="4"/>
        <v>Нагорный МаксимМ14</v>
      </c>
      <c r="B286" s="4">
        <v>13</v>
      </c>
      <c r="C286" s="4" t="s">
        <v>273</v>
      </c>
      <c r="D286" s="4" t="s">
        <v>98</v>
      </c>
      <c r="E286" s="4">
        <v>2009</v>
      </c>
      <c r="F286" s="5">
        <v>2.0208333333333335E-2</v>
      </c>
      <c r="G286" s="4">
        <v>13</v>
      </c>
      <c r="H286" s="4">
        <v>163.19999999999999</v>
      </c>
      <c r="I286" s="16" t="s">
        <v>972</v>
      </c>
      <c r="J286" t="str">
        <f>IF(ISERROR(VLOOKUP($C286,Сумма!$B$3:$C$855,2,FALSE)),0,IF(VLOOKUP($C286,Сумма!$B$3:$N$855,13,FALSE)=I286,VLOOKUP($C286,Сумма!$B$3:$C$855,2,FALSE),0))</f>
        <v>СШОР 18 Торнадо</v>
      </c>
    </row>
    <row r="287" spans="1:10" x14ac:dyDescent="0.35">
      <c r="A287" t="str">
        <f t="shared" si="4"/>
        <v>Быстрянцев АлександрМ14</v>
      </c>
      <c r="B287" s="4">
        <v>14</v>
      </c>
      <c r="C287" s="4" t="s">
        <v>276</v>
      </c>
      <c r="D287" s="4" t="s">
        <v>112</v>
      </c>
      <c r="E287" s="4">
        <v>2008</v>
      </c>
      <c r="F287" s="5">
        <v>2.0763888888888887E-2</v>
      </c>
      <c r="G287" s="4">
        <v>14</v>
      </c>
      <c r="H287" s="4">
        <v>159.5</v>
      </c>
      <c r="I287" s="16" t="s">
        <v>972</v>
      </c>
      <c r="J287" t="str">
        <f>IF(ISERROR(VLOOKUP($C287,Сумма!$B$3:$C$855,2,FALSE)),0,IF(VLOOKUP($C287,Сумма!$B$3:$N$855,13,FALSE)=I287,VLOOKUP($C287,Сумма!$B$3:$C$855,2,FALSE),0))</f>
        <v>СШОР 18 Канищева</v>
      </c>
    </row>
    <row r="288" spans="1:10" x14ac:dyDescent="0.35">
      <c r="A288" t="str">
        <f t="shared" si="4"/>
        <v>Хлуднев КириллМ14</v>
      </c>
      <c r="B288" s="4">
        <v>15</v>
      </c>
      <c r="C288" s="4" t="s">
        <v>546</v>
      </c>
      <c r="D288" s="4" t="s">
        <v>35</v>
      </c>
      <c r="E288" s="4">
        <v>2008</v>
      </c>
      <c r="F288" s="5">
        <v>2.0798611111111111E-2</v>
      </c>
      <c r="G288" s="4">
        <v>15</v>
      </c>
      <c r="H288" s="4">
        <v>159.19999999999999</v>
      </c>
      <c r="I288" s="16" t="s">
        <v>972</v>
      </c>
      <c r="J288" t="str">
        <f>IF(ISERROR(VLOOKUP($C288,Сумма!$B$3:$C$855,2,FALSE)),0,IF(VLOOKUP($C288,Сумма!$B$3:$N$855,13,FALSE)=I288,VLOOKUP($C288,Сумма!$B$3:$C$855,2,FALSE),0))</f>
        <v>СШОР 18 АТЛЕТ</v>
      </c>
    </row>
    <row r="289" spans="1:10" x14ac:dyDescent="0.35">
      <c r="A289" t="str">
        <f t="shared" si="4"/>
        <v>Лопухинский ЕгорМ14</v>
      </c>
      <c r="B289" s="4">
        <v>16</v>
      </c>
      <c r="C289" s="4" t="s">
        <v>693</v>
      </c>
      <c r="D289" s="4" t="s">
        <v>37</v>
      </c>
      <c r="E289" s="4">
        <v>2008</v>
      </c>
      <c r="F289" s="5">
        <v>2.1087962962962961E-2</v>
      </c>
      <c r="G289" s="4">
        <v>16</v>
      </c>
      <c r="H289" s="4">
        <v>157.30000000000001</v>
      </c>
      <c r="I289" s="16" t="s">
        <v>972</v>
      </c>
      <c r="J289" t="str">
        <f>IF(ISERROR(VLOOKUP($C289,Сумма!$B$3:$C$855,2,FALSE)),0,IF(VLOOKUP($C289,Сумма!$B$3:$N$855,13,FALSE)=I289,VLOOKUP($C289,Сумма!$B$3:$C$855,2,FALSE),0))</f>
        <v>СШОР 18 Макейчик</v>
      </c>
    </row>
    <row r="290" spans="1:10" x14ac:dyDescent="0.35">
      <c r="A290" t="str">
        <f t="shared" si="4"/>
        <v>Чернышев ВячеславМ14</v>
      </c>
      <c r="B290" s="4">
        <v>17</v>
      </c>
      <c r="C290" s="4" t="s">
        <v>296</v>
      </c>
      <c r="D290" s="4" t="s">
        <v>42</v>
      </c>
      <c r="E290" s="4">
        <v>2009</v>
      </c>
      <c r="F290" s="5">
        <v>2.1284722222222222E-2</v>
      </c>
      <c r="G290" s="4">
        <v>17</v>
      </c>
      <c r="H290" s="4">
        <v>155.9</v>
      </c>
      <c r="I290" s="16" t="s">
        <v>972</v>
      </c>
      <c r="J290" t="str">
        <f>IF(ISERROR(VLOOKUP($C290,Сумма!$B$3:$C$855,2,FALSE)),0,IF(VLOOKUP($C290,Сумма!$B$3:$N$855,13,FALSE)=I290,VLOOKUP($C290,Сумма!$B$3:$C$855,2,FALSE),0))</f>
        <v>СШОР 18 Авдеев</v>
      </c>
    </row>
    <row r="291" spans="1:10" x14ac:dyDescent="0.35">
      <c r="A291" t="str">
        <f t="shared" si="4"/>
        <v>Уразов СеменМ14</v>
      </c>
      <c r="B291" s="4">
        <v>18</v>
      </c>
      <c r="C291" s="4" t="s">
        <v>277</v>
      </c>
      <c r="D291" s="4" t="s">
        <v>112</v>
      </c>
      <c r="E291" s="4">
        <v>2008</v>
      </c>
      <c r="F291" s="5">
        <v>2.1550925925925928E-2</v>
      </c>
      <c r="G291" s="4">
        <v>18</v>
      </c>
      <c r="H291" s="4">
        <v>154.1</v>
      </c>
      <c r="I291" s="16" t="s">
        <v>972</v>
      </c>
      <c r="J291" t="str">
        <f>IF(ISERROR(VLOOKUP($C291,Сумма!$B$3:$C$855,2,FALSE)),0,IF(VLOOKUP($C291,Сумма!$B$3:$N$855,13,FALSE)=I291,VLOOKUP($C291,Сумма!$B$3:$C$855,2,FALSE),0))</f>
        <v>СШОР 18 Канищева</v>
      </c>
    </row>
    <row r="292" spans="1:10" x14ac:dyDescent="0.35">
      <c r="A292" t="str">
        <f t="shared" si="4"/>
        <v>Овчинников АлексейМ14</v>
      </c>
      <c r="B292" s="4">
        <v>19</v>
      </c>
      <c r="C292" s="4" t="s">
        <v>290</v>
      </c>
      <c r="D292" s="4" t="s">
        <v>42</v>
      </c>
      <c r="E292" s="4">
        <v>2009</v>
      </c>
      <c r="F292" s="5">
        <v>2.1666666666666667E-2</v>
      </c>
      <c r="G292" s="4">
        <v>19</v>
      </c>
      <c r="H292" s="4">
        <v>153.30000000000001</v>
      </c>
      <c r="I292" s="16" t="s">
        <v>972</v>
      </c>
      <c r="J292" t="str">
        <f>IF(ISERROR(VLOOKUP($C292,Сумма!$B$3:$C$855,2,FALSE)),0,IF(VLOOKUP($C292,Сумма!$B$3:$N$855,13,FALSE)=I292,VLOOKUP($C292,Сумма!$B$3:$C$855,2,FALSE),0))</f>
        <v>СШОР 18 Авдеев</v>
      </c>
    </row>
    <row r="293" spans="1:10" x14ac:dyDescent="0.35">
      <c r="A293" t="str">
        <f t="shared" si="4"/>
        <v>Куликов ЕгорМ14</v>
      </c>
      <c r="B293" s="4">
        <v>20</v>
      </c>
      <c r="C293" s="4" t="s">
        <v>548</v>
      </c>
      <c r="D293" s="4" t="s">
        <v>44</v>
      </c>
      <c r="E293" s="4">
        <v>2009</v>
      </c>
      <c r="F293" s="5">
        <v>2.210648148148148E-2</v>
      </c>
      <c r="G293" s="4">
        <v>20</v>
      </c>
      <c r="H293" s="4">
        <v>150.4</v>
      </c>
      <c r="I293" s="16" t="s">
        <v>972</v>
      </c>
      <c r="J293" t="str">
        <f>IF(ISERROR(VLOOKUP($C293,Сумма!$B$3:$C$855,2,FALSE)),0,IF(VLOOKUP($C293,Сумма!$B$3:$N$855,13,FALSE)=I293,VLOOKUP($C293,Сумма!$B$3:$C$855,2,FALSE),0))</f>
        <v>СШОР 18 Берёзовая р</v>
      </c>
    </row>
    <row r="294" spans="1:10" x14ac:dyDescent="0.35">
      <c r="A294" t="str">
        <f t="shared" si="4"/>
        <v>Шелковников СтепанМ14</v>
      </c>
      <c r="B294" s="4">
        <v>21</v>
      </c>
      <c r="C294" s="4" t="s">
        <v>541</v>
      </c>
      <c r="D294" s="4" t="s">
        <v>35</v>
      </c>
      <c r="E294" s="4"/>
      <c r="F294" s="5">
        <v>2.2141203703703705E-2</v>
      </c>
      <c r="G294" s="4">
        <v>21</v>
      </c>
      <c r="H294" s="4">
        <v>150.1</v>
      </c>
      <c r="I294" s="16" t="s">
        <v>972</v>
      </c>
      <c r="J294" t="str">
        <f>IF(ISERROR(VLOOKUP($C294,Сумма!$B$3:$C$855,2,FALSE)),0,IF(VLOOKUP($C294,Сумма!$B$3:$N$855,13,FALSE)=I294,VLOOKUP($C294,Сумма!$B$3:$C$855,2,FALSE),0))</f>
        <v>СШОР 18 АТЛЕТ</v>
      </c>
    </row>
    <row r="295" spans="1:10" x14ac:dyDescent="0.35">
      <c r="A295" t="str">
        <f t="shared" si="4"/>
        <v>Курченков КириллМ14</v>
      </c>
      <c r="B295" s="4">
        <v>22</v>
      </c>
      <c r="C295" s="4" t="s">
        <v>544</v>
      </c>
      <c r="D295" s="4" t="s">
        <v>35</v>
      </c>
      <c r="E295" s="4">
        <v>2009</v>
      </c>
      <c r="F295" s="5">
        <v>2.2835648148148147E-2</v>
      </c>
      <c r="G295" s="4">
        <v>22</v>
      </c>
      <c r="H295" s="4">
        <v>145.4</v>
      </c>
      <c r="I295" s="16" t="s">
        <v>972</v>
      </c>
      <c r="J295" t="str">
        <f>IF(ISERROR(VLOOKUP($C295,Сумма!$B$3:$C$855,2,FALSE)),0,IF(VLOOKUP($C295,Сумма!$B$3:$N$855,13,FALSE)=I295,VLOOKUP($C295,Сумма!$B$3:$C$855,2,FALSE),0))</f>
        <v>СШОР 18 АТЛЕТ</v>
      </c>
    </row>
    <row r="296" spans="1:10" x14ac:dyDescent="0.35">
      <c r="A296" t="str">
        <f t="shared" si="4"/>
        <v>Коноплев ЛеонидМ14</v>
      </c>
      <c r="B296" s="4">
        <v>23</v>
      </c>
      <c r="C296" s="4" t="s">
        <v>280</v>
      </c>
      <c r="D296" s="4" t="s">
        <v>94</v>
      </c>
      <c r="E296" s="4">
        <v>2009</v>
      </c>
      <c r="F296" s="5">
        <v>2.2916666666666669E-2</v>
      </c>
      <c r="G296" s="4">
        <v>23</v>
      </c>
      <c r="H296" s="4">
        <v>144.9</v>
      </c>
      <c r="I296" s="16" t="s">
        <v>972</v>
      </c>
      <c r="J296" t="str">
        <f>IF(ISERROR(VLOOKUP($C296,Сумма!$B$3:$C$855,2,FALSE)),0,IF(VLOOKUP($C296,Сумма!$B$3:$N$855,13,FALSE)=I296,VLOOKUP($C296,Сумма!$B$3:$C$855,2,FALSE),0))</f>
        <v>СШОР 18 Вильденберг</v>
      </c>
    </row>
    <row r="297" spans="1:10" x14ac:dyDescent="0.35">
      <c r="A297" t="str">
        <f t="shared" si="4"/>
        <v>Зеленский АнатолийМ14</v>
      </c>
      <c r="B297" s="4">
        <v>24</v>
      </c>
      <c r="C297" s="4" t="s">
        <v>321</v>
      </c>
      <c r="D297" s="4" t="s">
        <v>37</v>
      </c>
      <c r="E297" s="4">
        <v>2009</v>
      </c>
      <c r="F297" s="5">
        <v>2.3414351851851853E-2</v>
      </c>
      <c r="G297" s="4">
        <v>24</v>
      </c>
      <c r="H297" s="4">
        <v>141.5</v>
      </c>
      <c r="I297" s="16" t="s">
        <v>972</v>
      </c>
      <c r="J297" t="str">
        <f>IF(ISERROR(VLOOKUP($C297,Сумма!$B$3:$C$855,2,FALSE)),0,IF(VLOOKUP($C297,Сумма!$B$3:$N$855,13,FALSE)=I297,VLOOKUP($C297,Сумма!$B$3:$C$855,2,FALSE),0))</f>
        <v>СШОР 18 Макейчик</v>
      </c>
    </row>
    <row r="298" spans="1:10" x14ac:dyDescent="0.35">
      <c r="A298" t="str">
        <f t="shared" si="4"/>
        <v>Демиденков ДаниилМ14</v>
      </c>
      <c r="B298" s="4">
        <v>25</v>
      </c>
      <c r="C298" s="4" t="s">
        <v>568</v>
      </c>
      <c r="D298" s="4" t="s">
        <v>112</v>
      </c>
      <c r="E298" s="4">
        <v>2009</v>
      </c>
      <c r="F298" s="5">
        <v>2.3530092592592592E-2</v>
      </c>
      <c r="G298" s="4">
        <v>25</v>
      </c>
      <c r="H298" s="4">
        <v>140.69999999999999</v>
      </c>
      <c r="I298" s="16" t="s">
        <v>972</v>
      </c>
      <c r="J298" t="str">
        <f>IF(ISERROR(VLOOKUP($C298,Сумма!$B$3:$C$855,2,FALSE)),0,IF(VLOOKUP($C298,Сумма!$B$3:$N$855,13,FALSE)=I298,VLOOKUP($C298,Сумма!$B$3:$C$855,2,FALSE),0))</f>
        <v>СШОР 18 Канищева</v>
      </c>
    </row>
    <row r="299" spans="1:10" x14ac:dyDescent="0.35">
      <c r="A299" t="str">
        <f t="shared" si="4"/>
        <v>Петиков ИванМ14</v>
      </c>
      <c r="B299" s="4">
        <v>26</v>
      </c>
      <c r="C299" s="4" t="s">
        <v>287</v>
      </c>
      <c r="D299" s="4" t="s">
        <v>149</v>
      </c>
      <c r="E299" s="4">
        <v>2008</v>
      </c>
      <c r="F299" s="5">
        <v>2.4432870370370369E-2</v>
      </c>
      <c r="G299" s="4">
        <v>26</v>
      </c>
      <c r="H299" s="4">
        <v>134.6</v>
      </c>
      <c r="I299" s="16" t="s">
        <v>972</v>
      </c>
      <c r="J299" t="str">
        <f>IF(ISERROR(VLOOKUP($C299,Сумма!$B$3:$C$855,2,FALSE)),0,IF(VLOOKUP($C299,Сумма!$B$3:$N$855,13,FALSE)=I299,VLOOKUP($C299,Сумма!$B$3:$C$855,2,FALSE),0))</f>
        <v>СШОР 18 Олимп</v>
      </c>
    </row>
    <row r="300" spans="1:10" x14ac:dyDescent="0.35">
      <c r="A300" t="str">
        <f t="shared" si="4"/>
        <v>Субботин ИгорьМ14</v>
      </c>
      <c r="B300" s="4">
        <v>27</v>
      </c>
      <c r="C300" s="4" t="s">
        <v>289</v>
      </c>
      <c r="D300" s="4" t="s">
        <v>37</v>
      </c>
      <c r="E300" s="4">
        <v>2009</v>
      </c>
      <c r="F300" s="5">
        <v>2.4513888888888887E-2</v>
      </c>
      <c r="G300" s="4">
        <v>27</v>
      </c>
      <c r="H300" s="4">
        <v>134.1</v>
      </c>
      <c r="I300" s="16" t="s">
        <v>972</v>
      </c>
      <c r="J300" t="str">
        <f>IF(ISERROR(VLOOKUP($C300,Сумма!$B$3:$C$855,2,FALSE)),0,IF(VLOOKUP($C300,Сумма!$B$3:$N$855,13,FALSE)=I300,VLOOKUP($C300,Сумма!$B$3:$C$855,2,FALSE),0))</f>
        <v>СШОР 18 Макейчик</v>
      </c>
    </row>
    <row r="301" spans="1:10" x14ac:dyDescent="0.35">
      <c r="A301" t="str">
        <f t="shared" si="4"/>
        <v>Володин ДмитрийМ14</v>
      </c>
      <c r="B301" s="4">
        <v>28</v>
      </c>
      <c r="C301" s="4" t="s">
        <v>279</v>
      </c>
      <c r="D301" s="4" t="s">
        <v>39</v>
      </c>
      <c r="E301" s="4">
        <v>2009</v>
      </c>
      <c r="F301" s="5">
        <v>2.4571759259259262E-2</v>
      </c>
      <c r="G301" s="4">
        <v>28</v>
      </c>
      <c r="H301" s="4">
        <v>133.69999999999999</v>
      </c>
      <c r="I301" s="16" t="s">
        <v>972</v>
      </c>
      <c r="J301" t="str">
        <f>IF(ISERROR(VLOOKUP($C301,Сумма!$B$3:$C$855,2,FALSE)),0,IF(VLOOKUP($C301,Сумма!$B$3:$N$855,13,FALSE)=I301,VLOOKUP($C301,Сумма!$B$3:$C$855,2,FALSE),0))</f>
        <v>СШОР 18 Sirius Пи</v>
      </c>
    </row>
    <row r="302" spans="1:10" x14ac:dyDescent="0.35">
      <c r="A302" t="str">
        <f t="shared" si="4"/>
        <v>Жарких МаксимМ14</v>
      </c>
      <c r="B302" s="4">
        <v>29</v>
      </c>
      <c r="C302" s="4" t="s">
        <v>302</v>
      </c>
      <c r="D302" s="4" t="s">
        <v>94</v>
      </c>
      <c r="E302" s="4">
        <v>2009</v>
      </c>
      <c r="F302" s="5">
        <v>2.4837962962962964E-2</v>
      </c>
      <c r="G302" s="4">
        <v>29</v>
      </c>
      <c r="H302" s="4">
        <v>131.9</v>
      </c>
      <c r="I302" s="16" t="s">
        <v>972</v>
      </c>
      <c r="J302" t="str">
        <f>IF(ISERROR(VLOOKUP($C302,Сумма!$B$3:$C$855,2,FALSE)),0,IF(VLOOKUP($C302,Сумма!$B$3:$N$855,13,FALSE)=I302,VLOOKUP($C302,Сумма!$B$3:$C$855,2,FALSE),0))</f>
        <v>СШОР 18 Вильденберг</v>
      </c>
    </row>
    <row r="303" spans="1:10" x14ac:dyDescent="0.35">
      <c r="A303" t="str">
        <f t="shared" si="4"/>
        <v>Андрианов АлександрМ14</v>
      </c>
      <c r="B303" s="4">
        <v>30</v>
      </c>
      <c r="C303" s="4" t="s">
        <v>759</v>
      </c>
      <c r="D303" s="4" t="s">
        <v>42</v>
      </c>
      <c r="E303" s="4">
        <v>2008</v>
      </c>
      <c r="F303" s="5">
        <v>2.568287037037037E-2</v>
      </c>
      <c r="G303" s="4">
        <v>30</v>
      </c>
      <c r="H303" s="4">
        <v>126.1</v>
      </c>
      <c r="I303" s="16" t="s">
        <v>972</v>
      </c>
      <c r="J303" t="str">
        <f>IF(ISERROR(VLOOKUP($C303,Сумма!$B$3:$C$855,2,FALSE)),0,IF(VLOOKUP($C303,Сумма!$B$3:$N$855,13,FALSE)=I303,VLOOKUP($C303,Сумма!$B$3:$C$855,2,FALSE),0))</f>
        <v>СШОР 18 Авдеев</v>
      </c>
    </row>
    <row r="304" spans="1:10" x14ac:dyDescent="0.35">
      <c r="A304" t="str">
        <f t="shared" si="4"/>
        <v>Наседкин ЕвгенийМ14</v>
      </c>
      <c r="B304" s="4">
        <v>31</v>
      </c>
      <c r="C304" s="4" t="s">
        <v>553</v>
      </c>
      <c r="D304" s="4" t="s">
        <v>39</v>
      </c>
      <c r="E304" s="4">
        <v>2009</v>
      </c>
      <c r="F304" s="5">
        <v>2.585648148148148E-2</v>
      </c>
      <c r="G304" s="4">
        <v>31</v>
      </c>
      <c r="H304" s="4">
        <v>125</v>
      </c>
      <c r="I304" s="16" t="s">
        <v>972</v>
      </c>
      <c r="J304" t="str">
        <f>IF(ISERROR(VLOOKUP($C304,Сумма!$B$3:$C$855,2,FALSE)),0,IF(VLOOKUP($C304,Сумма!$B$3:$N$855,13,FALSE)=I304,VLOOKUP($C304,Сумма!$B$3:$C$855,2,FALSE),0))</f>
        <v>СШОР 18 Sirius Пи</v>
      </c>
    </row>
    <row r="305" spans="1:10" x14ac:dyDescent="0.35">
      <c r="A305" t="str">
        <f t="shared" si="4"/>
        <v>Рукомель ВладимирМ14</v>
      </c>
      <c r="B305" s="4">
        <v>32</v>
      </c>
      <c r="C305" s="4" t="s">
        <v>281</v>
      </c>
      <c r="D305" s="4" t="s">
        <v>112</v>
      </c>
      <c r="E305" s="4">
        <v>2008</v>
      </c>
      <c r="F305" s="5">
        <v>2.6527777777777779E-2</v>
      </c>
      <c r="G305" s="4">
        <v>32</v>
      </c>
      <c r="H305" s="4">
        <v>120.4</v>
      </c>
      <c r="I305" s="16" t="s">
        <v>972</v>
      </c>
      <c r="J305" t="str">
        <f>IF(ISERROR(VLOOKUP($C305,Сумма!$B$3:$C$855,2,FALSE)),0,IF(VLOOKUP($C305,Сумма!$B$3:$N$855,13,FALSE)=I305,VLOOKUP($C305,Сумма!$B$3:$C$855,2,FALSE),0))</f>
        <v>СШОР 18 Канищева</v>
      </c>
    </row>
    <row r="306" spans="1:10" x14ac:dyDescent="0.35">
      <c r="A306" t="str">
        <f t="shared" si="4"/>
        <v>Дьяченко МатвейМ14</v>
      </c>
      <c r="B306" s="4">
        <v>33</v>
      </c>
      <c r="C306" s="4" t="s">
        <v>299</v>
      </c>
      <c r="D306" s="4" t="s">
        <v>58</v>
      </c>
      <c r="E306" s="4">
        <v>2009</v>
      </c>
      <c r="F306" s="5">
        <v>2.7094907407407404E-2</v>
      </c>
      <c r="G306" s="4">
        <v>33</v>
      </c>
      <c r="H306" s="4">
        <v>116.6</v>
      </c>
      <c r="I306" s="16" t="s">
        <v>972</v>
      </c>
      <c r="J306" t="str">
        <f>IF(ISERROR(VLOOKUP($C306,Сумма!$B$3:$C$855,2,FALSE)),0,IF(VLOOKUP($C306,Сумма!$B$3:$N$855,13,FALSE)=I306,VLOOKUP($C306,Сумма!$B$3:$C$855,2,FALSE),0))</f>
        <v>СШОР 18 Дон спорт</v>
      </c>
    </row>
    <row r="307" spans="1:10" x14ac:dyDescent="0.35">
      <c r="A307" t="str">
        <f t="shared" si="4"/>
        <v>Лосев АлексейМ14</v>
      </c>
      <c r="B307" s="4">
        <v>34</v>
      </c>
      <c r="C307" s="4" t="s">
        <v>305</v>
      </c>
      <c r="D307" s="4" t="s">
        <v>94</v>
      </c>
      <c r="E307" s="4">
        <v>2009</v>
      </c>
      <c r="F307" s="5">
        <v>2.7256944444444445E-2</v>
      </c>
      <c r="G307" s="4">
        <v>34</v>
      </c>
      <c r="H307" s="4">
        <v>115.5</v>
      </c>
      <c r="I307" s="16" t="s">
        <v>972</v>
      </c>
      <c r="J307" t="str">
        <f>IF(ISERROR(VLOOKUP($C307,Сумма!$B$3:$C$855,2,FALSE)),0,IF(VLOOKUP($C307,Сумма!$B$3:$N$855,13,FALSE)=I307,VLOOKUP($C307,Сумма!$B$3:$C$855,2,FALSE),0))</f>
        <v>СШОР 18 Вильденберг</v>
      </c>
    </row>
    <row r="308" spans="1:10" x14ac:dyDescent="0.35">
      <c r="A308" t="str">
        <f t="shared" si="4"/>
        <v>Сапрычев ВладиславМ14</v>
      </c>
      <c r="B308" s="4">
        <v>35</v>
      </c>
      <c r="C308" s="4" t="s">
        <v>563</v>
      </c>
      <c r="D308" s="4" t="s">
        <v>94</v>
      </c>
      <c r="E308" s="4">
        <v>2008</v>
      </c>
      <c r="F308" s="5">
        <v>2.732638888888889E-2</v>
      </c>
      <c r="G308" s="4">
        <v>35</v>
      </c>
      <c r="H308" s="4">
        <v>115</v>
      </c>
      <c r="I308" s="16" t="s">
        <v>972</v>
      </c>
      <c r="J308" t="str">
        <f>IF(ISERROR(VLOOKUP($C308,Сумма!$B$3:$C$855,2,FALSE)),0,IF(VLOOKUP($C308,Сумма!$B$3:$N$855,13,FALSE)=I308,VLOOKUP($C308,Сумма!$B$3:$C$855,2,FALSE),0))</f>
        <v>СШОР 18 Вильденберг</v>
      </c>
    </row>
    <row r="309" spans="1:10" x14ac:dyDescent="0.35">
      <c r="A309" t="str">
        <f t="shared" si="4"/>
        <v>Шипилов АрсенийМ14</v>
      </c>
      <c r="B309" s="4">
        <v>36</v>
      </c>
      <c r="C309" s="4" t="s">
        <v>288</v>
      </c>
      <c r="D309" s="4" t="s">
        <v>61</v>
      </c>
      <c r="E309" s="4">
        <v>2008</v>
      </c>
      <c r="F309" s="5">
        <v>2.8344907407407412E-2</v>
      </c>
      <c r="G309" s="4">
        <v>36</v>
      </c>
      <c r="H309" s="4">
        <v>108.1</v>
      </c>
      <c r="I309" s="16" t="s">
        <v>972</v>
      </c>
      <c r="J309" t="str">
        <f>IF(ISERROR(VLOOKUP($C309,Сумма!$B$3:$C$855,2,FALSE)),0,IF(VLOOKUP($C309,Сумма!$B$3:$N$855,13,FALSE)=I309,VLOOKUP($C309,Сумма!$B$3:$C$855,2,FALSE),0))</f>
        <v>СШОР 18 Азимут</v>
      </c>
    </row>
    <row r="310" spans="1:10" x14ac:dyDescent="0.35">
      <c r="A310" t="str">
        <f t="shared" si="4"/>
        <v>Скляренко АрсенийМ14</v>
      </c>
      <c r="B310" s="4">
        <v>37</v>
      </c>
      <c r="C310" s="4" t="s">
        <v>311</v>
      </c>
      <c r="D310" s="4" t="s">
        <v>39</v>
      </c>
      <c r="E310" s="4">
        <v>2009</v>
      </c>
      <c r="F310" s="5">
        <v>2.8657407407407406E-2</v>
      </c>
      <c r="G310" s="4">
        <v>37</v>
      </c>
      <c r="H310" s="4">
        <v>106</v>
      </c>
      <c r="I310" s="16" t="s">
        <v>972</v>
      </c>
      <c r="J310" t="str">
        <f>IF(ISERROR(VLOOKUP($C310,Сумма!$B$3:$C$855,2,FALSE)),0,IF(VLOOKUP($C310,Сумма!$B$3:$N$855,13,FALSE)=I310,VLOOKUP($C310,Сумма!$B$3:$C$855,2,FALSE),0))</f>
        <v>СШОР 18 Sirius Пи</v>
      </c>
    </row>
    <row r="311" spans="1:10" x14ac:dyDescent="0.35">
      <c r="A311" t="str">
        <f t="shared" si="4"/>
        <v>Долуденко АртёмМ14</v>
      </c>
      <c r="B311" s="4">
        <v>38</v>
      </c>
      <c r="C311" s="4" t="s">
        <v>310</v>
      </c>
      <c r="D311" s="4" t="s">
        <v>94</v>
      </c>
      <c r="E311" s="4">
        <v>2009</v>
      </c>
      <c r="F311" s="5">
        <v>2.9421296296296296E-2</v>
      </c>
      <c r="G311" s="4">
        <v>38</v>
      </c>
      <c r="H311" s="4">
        <v>100.8</v>
      </c>
      <c r="I311" s="16" t="s">
        <v>972</v>
      </c>
      <c r="J311" t="str">
        <f>IF(ISERROR(VLOOKUP($C311,Сумма!$B$3:$C$855,2,FALSE)),0,IF(VLOOKUP($C311,Сумма!$B$3:$N$855,13,FALSE)=I311,VLOOKUP($C311,Сумма!$B$3:$C$855,2,FALSE),0))</f>
        <v>СШОР 18 Вильденберг</v>
      </c>
    </row>
    <row r="312" spans="1:10" x14ac:dyDescent="0.35">
      <c r="A312" t="str">
        <f t="shared" si="4"/>
        <v>Дьячков АндрейМ14</v>
      </c>
      <c r="B312" s="4">
        <v>39</v>
      </c>
      <c r="C312" s="4" t="s">
        <v>557</v>
      </c>
      <c r="D312" s="4" t="s">
        <v>39</v>
      </c>
      <c r="E312" s="4">
        <v>2009</v>
      </c>
      <c r="F312" s="5">
        <v>2.9641203703703701E-2</v>
      </c>
      <c r="G312" s="4">
        <v>39</v>
      </c>
      <c r="H312" s="4">
        <v>99.3</v>
      </c>
      <c r="I312" s="16" t="s">
        <v>972</v>
      </c>
      <c r="J312" t="str">
        <f>IF(ISERROR(VLOOKUP($C312,Сумма!$B$3:$C$855,2,FALSE)),0,IF(VLOOKUP($C312,Сумма!$B$3:$N$855,13,FALSE)=I312,VLOOKUP($C312,Сумма!$B$3:$C$855,2,FALSE),0))</f>
        <v>СШОР 18 Sirius Пи</v>
      </c>
    </row>
    <row r="313" spans="1:10" x14ac:dyDescent="0.35">
      <c r="A313" t="str">
        <f t="shared" si="4"/>
        <v>Труш ЛевМ14</v>
      </c>
      <c r="B313" s="4">
        <v>40</v>
      </c>
      <c r="C313" s="4" t="s">
        <v>300</v>
      </c>
      <c r="D313" s="4" t="s">
        <v>33</v>
      </c>
      <c r="E313" s="4">
        <v>2011</v>
      </c>
      <c r="F313" s="5">
        <v>2.9722222222222219E-2</v>
      </c>
      <c r="G313" s="4">
        <v>40</v>
      </c>
      <c r="H313" s="4">
        <v>98.8</v>
      </c>
      <c r="I313" s="16" t="s">
        <v>972</v>
      </c>
      <c r="J313">
        <f>IF(ISERROR(VLOOKUP($C313,Сумма!$B$3:$C$855,2,FALSE)),0,IF(VLOOKUP($C313,Сумма!$B$3:$N$855,13,FALSE)=I313,VLOOKUP($C313,Сумма!$B$3:$C$855,2,FALSE),0))</f>
        <v>0</v>
      </c>
    </row>
    <row r="314" spans="1:10" x14ac:dyDescent="0.35">
      <c r="A314" t="str">
        <f t="shared" si="4"/>
        <v>Соколовский АлексейМ14</v>
      </c>
      <c r="B314" s="4">
        <v>41</v>
      </c>
      <c r="C314" s="4" t="s">
        <v>694</v>
      </c>
      <c r="D314" s="4" t="s">
        <v>149</v>
      </c>
      <c r="E314" s="4">
        <v>2009</v>
      </c>
      <c r="F314" s="5">
        <v>2.9976851851851852E-2</v>
      </c>
      <c r="G314" s="4">
        <v>41</v>
      </c>
      <c r="H314" s="4">
        <v>97.1</v>
      </c>
      <c r="I314" s="16" t="s">
        <v>972</v>
      </c>
      <c r="J314" t="str">
        <f>IF(ISERROR(VLOOKUP($C314,Сумма!$B$3:$C$855,2,FALSE)),0,IF(VLOOKUP($C314,Сумма!$B$3:$N$855,13,FALSE)=I314,VLOOKUP($C314,Сумма!$B$3:$C$855,2,FALSE),0))</f>
        <v>СШОР 18 Олимп</v>
      </c>
    </row>
    <row r="315" spans="1:10" x14ac:dyDescent="0.35">
      <c r="A315" t="str">
        <f t="shared" si="4"/>
        <v>Прибытков АртёмМ14</v>
      </c>
      <c r="B315" s="4">
        <v>42</v>
      </c>
      <c r="C315" s="4" t="s">
        <v>555</v>
      </c>
      <c r="D315" s="4" t="s">
        <v>94</v>
      </c>
      <c r="E315" s="4">
        <v>2008</v>
      </c>
      <c r="F315" s="5">
        <v>3.0185185185185186E-2</v>
      </c>
      <c r="G315" s="4">
        <v>42</v>
      </c>
      <c r="H315" s="4">
        <v>95.7</v>
      </c>
      <c r="I315" s="16" t="s">
        <v>972</v>
      </c>
      <c r="J315" t="str">
        <f>IF(ISERROR(VLOOKUP($C315,Сумма!$B$3:$C$855,2,FALSE)),0,IF(VLOOKUP($C315,Сумма!$B$3:$N$855,13,FALSE)=I315,VLOOKUP($C315,Сумма!$B$3:$C$855,2,FALSE),0))</f>
        <v>СШОР 18 Вильденберг</v>
      </c>
    </row>
    <row r="316" spans="1:10" x14ac:dyDescent="0.35">
      <c r="A316" t="str">
        <f t="shared" si="4"/>
        <v>Симаков ГригорийМ14</v>
      </c>
      <c r="B316" s="4">
        <v>43</v>
      </c>
      <c r="C316" s="4" t="s">
        <v>308</v>
      </c>
      <c r="D316" s="4" t="s">
        <v>33</v>
      </c>
      <c r="E316" s="4">
        <v>2010</v>
      </c>
      <c r="F316" s="5">
        <v>3.0405092592592591E-2</v>
      </c>
      <c r="G316" s="4">
        <v>43</v>
      </c>
      <c r="H316" s="4">
        <v>94.2</v>
      </c>
      <c r="I316" s="16" t="s">
        <v>972</v>
      </c>
      <c r="J316">
        <f>IF(ISERROR(VLOOKUP($C316,Сумма!$B$3:$C$855,2,FALSE)),0,IF(VLOOKUP($C316,Сумма!$B$3:$N$855,13,FALSE)=I316,VLOOKUP($C316,Сумма!$B$3:$C$855,2,FALSE),0))</f>
        <v>0</v>
      </c>
    </row>
    <row r="317" spans="1:10" x14ac:dyDescent="0.35">
      <c r="A317" t="str">
        <f t="shared" si="4"/>
        <v>Мартынов РостиславМ14</v>
      </c>
      <c r="B317" s="4">
        <v>44</v>
      </c>
      <c r="C317" s="4" t="s">
        <v>695</v>
      </c>
      <c r="D317" s="4" t="s">
        <v>48</v>
      </c>
      <c r="E317" s="4">
        <v>2009</v>
      </c>
      <c r="F317" s="5">
        <v>3.0925925925925926E-2</v>
      </c>
      <c r="G317" s="4">
        <v>44</v>
      </c>
      <c r="H317" s="4">
        <v>90.6</v>
      </c>
      <c r="I317" s="16" t="s">
        <v>972</v>
      </c>
      <c r="J317" t="str">
        <f>IF(ISERROR(VLOOKUP($C317,Сумма!$B$3:$C$855,2,FALSE)),0,IF(VLOOKUP($C317,Сумма!$B$3:$N$855,13,FALSE)=I317,VLOOKUP($C317,Сумма!$B$3:$C$855,2,FALSE),0))</f>
        <v>СШОР 18 Юго-Запад</v>
      </c>
    </row>
    <row r="318" spans="1:10" x14ac:dyDescent="0.35">
      <c r="A318" t="str">
        <f t="shared" si="4"/>
        <v>Саевский ВиталийМ14</v>
      </c>
      <c r="B318" s="4">
        <v>45</v>
      </c>
      <c r="C318" s="4" t="s">
        <v>303</v>
      </c>
      <c r="D318" s="4" t="s">
        <v>35</v>
      </c>
      <c r="E318" s="4">
        <v>2008</v>
      </c>
      <c r="F318" s="5">
        <v>3.1620370370370368E-2</v>
      </c>
      <c r="G318" s="4">
        <v>45</v>
      </c>
      <c r="H318" s="4">
        <v>85.9</v>
      </c>
      <c r="I318" s="16" t="s">
        <v>972</v>
      </c>
      <c r="J318" t="str">
        <f>IF(ISERROR(VLOOKUP($C318,Сумма!$B$3:$C$855,2,FALSE)),0,IF(VLOOKUP($C318,Сумма!$B$3:$N$855,13,FALSE)=I318,VLOOKUP($C318,Сумма!$B$3:$C$855,2,FALSE),0))</f>
        <v>СШОР 18 АТЛЕТ</v>
      </c>
    </row>
    <row r="319" spans="1:10" x14ac:dyDescent="0.35">
      <c r="A319" t="str">
        <f t="shared" si="4"/>
        <v>Белошицкий ДаниилМ14</v>
      </c>
      <c r="B319" s="4">
        <v>46</v>
      </c>
      <c r="C319" s="4" t="s">
        <v>760</v>
      </c>
      <c r="D319" s="4" t="s">
        <v>44</v>
      </c>
      <c r="E319" s="4">
        <v>2009</v>
      </c>
      <c r="F319" s="5">
        <v>3.3136574074074075E-2</v>
      </c>
      <c r="G319" s="4">
        <v>46</v>
      </c>
      <c r="H319" s="4">
        <v>75.7</v>
      </c>
      <c r="I319" s="16" t="s">
        <v>972</v>
      </c>
      <c r="J319" t="str">
        <f>IF(ISERROR(VLOOKUP($C319,Сумма!$B$3:$C$855,2,FALSE)),0,IF(VLOOKUP($C319,Сумма!$B$3:$N$855,13,FALSE)=I319,VLOOKUP($C319,Сумма!$B$3:$C$855,2,FALSE),0))</f>
        <v>СШОР 18 Берёзовая р</v>
      </c>
    </row>
    <row r="320" spans="1:10" x14ac:dyDescent="0.35">
      <c r="A320" t="str">
        <f t="shared" si="4"/>
        <v>Пеганов ИванМ14</v>
      </c>
      <c r="B320" s="4">
        <v>47</v>
      </c>
      <c r="C320" s="4" t="s">
        <v>761</v>
      </c>
      <c r="D320" s="4" t="s">
        <v>44</v>
      </c>
      <c r="E320" s="4">
        <v>2008</v>
      </c>
      <c r="F320" s="5">
        <v>3.4421296296296297E-2</v>
      </c>
      <c r="G320" s="4">
        <v>47</v>
      </c>
      <c r="H320" s="4">
        <v>67</v>
      </c>
      <c r="I320" s="16" t="s">
        <v>972</v>
      </c>
      <c r="J320" t="str">
        <f>IF(ISERROR(VLOOKUP($C320,Сумма!$B$3:$C$855,2,FALSE)),0,IF(VLOOKUP($C320,Сумма!$B$3:$N$855,13,FALSE)=I320,VLOOKUP($C320,Сумма!$B$3:$C$855,2,FALSE),0))</f>
        <v>СШОР 18 Берёзовая р</v>
      </c>
    </row>
    <row r="321" spans="1:10" x14ac:dyDescent="0.35">
      <c r="A321" t="str">
        <f t="shared" si="4"/>
        <v>Рыжих НиколайМ14</v>
      </c>
      <c r="B321" s="4">
        <v>48</v>
      </c>
      <c r="C321" s="4" t="s">
        <v>294</v>
      </c>
      <c r="D321" s="4" t="s">
        <v>61</v>
      </c>
      <c r="E321" s="4">
        <v>2008</v>
      </c>
      <c r="F321" s="5">
        <v>3.4618055555555555E-2</v>
      </c>
      <c r="G321" s="4">
        <v>48</v>
      </c>
      <c r="H321" s="4">
        <v>65.599999999999994</v>
      </c>
      <c r="I321" s="16" t="s">
        <v>972</v>
      </c>
      <c r="J321" t="str">
        <f>IF(ISERROR(VLOOKUP($C321,Сумма!$B$3:$C$855,2,FALSE)),0,IF(VLOOKUP($C321,Сумма!$B$3:$N$855,13,FALSE)=I321,VLOOKUP($C321,Сумма!$B$3:$C$855,2,FALSE),0))</f>
        <v>СШОР 18 Азимут</v>
      </c>
    </row>
    <row r="322" spans="1:10" x14ac:dyDescent="0.35">
      <c r="A322" t="str">
        <f t="shared" si="4"/>
        <v>Коршиков ЕгорМ14</v>
      </c>
      <c r="B322" s="4">
        <v>49</v>
      </c>
      <c r="C322" s="4" t="s">
        <v>762</v>
      </c>
      <c r="D322" s="4" t="s">
        <v>112</v>
      </c>
      <c r="E322" s="4">
        <v>2008</v>
      </c>
      <c r="F322" s="5">
        <v>3.4837962962962959E-2</v>
      </c>
      <c r="G322" s="4">
        <v>49</v>
      </c>
      <c r="H322" s="4">
        <v>64.2</v>
      </c>
      <c r="I322" s="16" t="s">
        <v>972</v>
      </c>
      <c r="J322" t="str">
        <f>IF(ISERROR(VLOOKUP($C322,Сумма!$B$3:$C$855,2,FALSE)),0,IF(VLOOKUP($C322,Сумма!$B$3:$N$855,13,FALSE)=I322,VLOOKUP($C322,Сумма!$B$3:$C$855,2,FALSE),0))</f>
        <v>СШОР 18 Канищева</v>
      </c>
    </row>
    <row r="323" spans="1:10" x14ac:dyDescent="0.35">
      <c r="A323" t="str">
        <f t="shared" si="4"/>
        <v>Котов ЛевМ14</v>
      </c>
      <c r="B323" s="4">
        <v>50</v>
      </c>
      <c r="C323" s="4" t="s">
        <v>292</v>
      </c>
      <c r="D323" s="4" t="s">
        <v>48</v>
      </c>
      <c r="E323" s="4">
        <v>2008</v>
      </c>
      <c r="F323" s="5">
        <v>3.5104166666666665E-2</v>
      </c>
      <c r="G323" s="4">
        <v>50</v>
      </c>
      <c r="H323" s="4">
        <v>62.4</v>
      </c>
      <c r="I323" s="16" t="s">
        <v>972</v>
      </c>
      <c r="J323" t="str">
        <f>IF(ISERROR(VLOOKUP($C323,Сумма!$B$3:$C$855,2,FALSE)),0,IF(VLOOKUP($C323,Сумма!$B$3:$N$855,13,FALSE)=I323,VLOOKUP($C323,Сумма!$B$3:$C$855,2,FALSE),0))</f>
        <v>СШОР 18 Юго-Запад</v>
      </c>
    </row>
    <row r="324" spans="1:10" x14ac:dyDescent="0.35">
      <c r="A324" t="str">
        <f t="shared" si="4"/>
        <v>Бурлаков КонстантинМ14</v>
      </c>
      <c r="B324" s="4">
        <v>51</v>
      </c>
      <c r="C324" s="4" t="s">
        <v>315</v>
      </c>
      <c r="D324" s="4" t="s">
        <v>33</v>
      </c>
      <c r="E324" s="4">
        <v>2009</v>
      </c>
      <c r="F324" s="5">
        <v>4.3587962962962967E-2</v>
      </c>
      <c r="G324" s="4">
        <v>51</v>
      </c>
      <c r="H324" s="4">
        <v>4.9000000000000004</v>
      </c>
      <c r="I324" s="16" t="s">
        <v>972</v>
      </c>
      <c r="J324" t="str">
        <f>IF(ISERROR(VLOOKUP($C324,Сумма!$B$3:$C$855,2,FALSE)),0,IF(VLOOKUP($C324,Сумма!$B$3:$N$855,13,FALSE)=I324,VLOOKUP($C324,Сумма!$B$3:$C$855,2,FALSE),0))</f>
        <v>СШОР 18 ОРИОН</v>
      </c>
    </row>
    <row r="325" spans="1:10" x14ac:dyDescent="0.35">
      <c r="A325" t="str">
        <f t="shared" si="4"/>
        <v>Пушкин ЗахарМ14</v>
      </c>
      <c r="B325" s="4">
        <v>52</v>
      </c>
      <c r="C325" s="4" t="s">
        <v>316</v>
      </c>
      <c r="D325" s="4" t="s">
        <v>48</v>
      </c>
      <c r="E325" s="4">
        <v>2009</v>
      </c>
      <c r="F325" s="5">
        <v>4.3611111111111107E-2</v>
      </c>
      <c r="G325" s="4">
        <v>52</v>
      </c>
      <c r="H325" s="4">
        <v>4.8</v>
      </c>
      <c r="I325" s="16" t="s">
        <v>972</v>
      </c>
      <c r="J325" t="str">
        <f>IF(ISERROR(VLOOKUP($C325,Сумма!$B$3:$C$855,2,FALSE)),0,IF(VLOOKUP($C325,Сумма!$B$3:$N$855,13,FALSE)=I325,VLOOKUP($C325,Сумма!$B$3:$C$855,2,FALSE),0))</f>
        <v>СШОР 18 Юго-Запад</v>
      </c>
    </row>
    <row r="326" spans="1:10" x14ac:dyDescent="0.35">
      <c r="A326" t="str">
        <f t="shared" si="4"/>
        <v>Кравчук ДаниилМ14</v>
      </c>
      <c r="B326" s="4">
        <v>53</v>
      </c>
      <c r="C326" s="4" t="s">
        <v>558</v>
      </c>
      <c r="D326" s="4" t="s">
        <v>35</v>
      </c>
      <c r="E326" s="4">
        <v>2009</v>
      </c>
      <c r="F326" s="5">
        <v>4.5833333333333337E-2</v>
      </c>
      <c r="G326" s="4">
        <v>53</v>
      </c>
      <c r="H326" s="4">
        <v>1</v>
      </c>
      <c r="I326" s="16" t="s">
        <v>972</v>
      </c>
      <c r="J326" t="str">
        <f>IF(ISERROR(VLOOKUP($C326,Сумма!$B$3:$C$855,2,FALSE)),0,IF(VLOOKUP($C326,Сумма!$B$3:$N$855,13,FALSE)=I326,VLOOKUP($C326,Сумма!$B$3:$C$855,2,FALSE),0))</f>
        <v>СШОР 18 АТЛЕТ</v>
      </c>
    </row>
    <row r="327" spans="1:10" x14ac:dyDescent="0.35">
      <c r="A327" t="str">
        <f t="shared" si="4"/>
        <v>Ковалев ВиталийМ14</v>
      </c>
      <c r="B327" s="4">
        <v>54</v>
      </c>
      <c r="C327" s="4" t="s">
        <v>314</v>
      </c>
      <c r="D327" s="4" t="s">
        <v>39</v>
      </c>
      <c r="E327" s="4">
        <v>2009</v>
      </c>
      <c r="F327" s="5">
        <v>5.4675925925925926E-2</v>
      </c>
      <c r="G327" s="4">
        <v>54</v>
      </c>
      <c r="H327" s="4">
        <v>1</v>
      </c>
      <c r="I327" s="16" t="s">
        <v>972</v>
      </c>
      <c r="J327" t="str">
        <f>IF(ISERROR(VLOOKUP($C327,Сумма!$B$3:$C$855,2,FALSE)),0,IF(VLOOKUP($C327,Сумма!$B$3:$N$855,13,FALSE)=I327,VLOOKUP($C327,Сумма!$B$3:$C$855,2,FALSE),0))</f>
        <v>СШОР 18 Sirius Пи</v>
      </c>
    </row>
    <row r="328" spans="1:10" x14ac:dyDescent="0.35">
      <c r="A328" t="str">
        <f t="shared" si="4"/>
        <v>Марков КириллМ14</v>
      </c>
      <c r="B328" s="4">
        <v>55</v>
      </c>
      <c r="C328" s="4" t="s">
        <v>561</v>
      </c>
      <c r="D328" s="4" t="s">
        <v>143</v>
      </c>
      <c r="E328" s="4">
        <v>2008</v>
      </c>
      <c r="F328" s="4" t="s">
        <v>727</v>
      </c>
      <c r="G328" s="4"/>
      <c r="H328" s="4">
        <v>0.01</v>
      </c>
      <c r="I328" s="16" t="s">
        <v>972</v>
      </c>
      <c r="J328" t="str">
        <f>IF(ISERROR(VLOOKUP($C328,Сумма!$B$3:$C$855,2,FALSE)),0,IF(VLOOKUP($C328,Сумма!$B$3:$N$855,13,FALSE)=I328,VLOOKUP($C328,Сумма!$B$3:$C$855,2,FALSE),0))</f>
        <v>СШОР 18 Астахова</v>
      </c>
    </row>
    <row r="329" spans="1:10" x14ac:dyDescent="0.35">
      <c r="A329" t="str">
        <f t="shared" si="4"/>
        <v>Авдеев ИванМ14</v>
      </c>
      <c r="B329" s="4">
        <v>56</v>
      </c>
      <c r="C329" s="4" t="s">
        <v>272</v>
      </c>
      <c r="D329" s="4" t="s">
        <v>37</v>
      </c>
      <c r="E329" s="4">
        <v>2008</v>
      </c>
      <c r="F329" s="4" t="s">
        <v>727</v>
      </c>
      <c r="G329" s="4"/>
      <c r="H329" s="4">
        <v>0.01</v>
      </c>
      <c r="I329" s="16" t="s">
        <v>972</v>
      </c>
      <c r="J329" t="str">
        <f>IF(ISERROR(VLOOKUP($C329,Сумма!$B$3:$C$855,2,FALSE)),0,IF(VLOOKUP($C329,Сумма!$B$3:$N$855,13,FALSE)=I329,VLOOKUP($C329,Сумма!$B$3:$C$855,2,FALSE),0))</f>
        <v>СШОР 18 Макейчик</v>
      </c>
    </row>
    <row r="330" spans="1:10" x14ac:dyDescent="0.35">
      <c r="A330" t="str">
        <f t="shared" si="4"/>
        <v>Хрущев ДаниилМ14</v>
      </c>
      <c r="B330" s="4">
        <v>57</v>
      </c>
      <c r="C330" s="4" t="s">
        <v>306</v>
      </c>
      <c r="D330" s="4" t="s">
        <v>112</v>
      </c>
      <c r="E330" s="4">
        <v>2008</v>
      </c>
      <c r="F330" s="4" t="s">
        <v>727</v>
      </c>
      <c r="G330" s="4"/>
      <c r="H330" s="4">
        <v>0.01</v>
      </c>
      <c r="I330" s="16" t="s">
        <v>972</v>
      </c>
      <c r="J330" t="str">
        <f>IF(ISERROR(VLOOKUP($C330,Сумма!$B$3:$C$855,2,FALSE)),0,IF(VLOOKUP($C330,Сумма!$B$3:$N$855,13,FALSE)=I330,VLOOKUP($C330,Сумма!$B$3:$C$855,2,FALSE),0))</f>
        <v>СШОР 18 Канищева</v>
      </c>
    </row>
    <row r="331" spans="1:10" x14ac:dyDescent="0.35">
      <c r="A331" t="str">
        <f t="shared" si="4"/>
        <v>Маслов ОлегМ14</v>
      </c>
      <c r="B331" s="4">
        <v>58</v>
      </c>
      <c r="C331" s="4" t="s">
        <v>307</v>
      </c>
      <c r="D331" s="4" t="s">
        <v>44</v>
      </c>
      <c r="E331" s="4">
        <v>2009</v>
      </c>
      <c r="F331" s="4" t="s">
        <v>727</v>
      </c>
      <c r="G331" s="4"/>
      <c r="H331" s="4">
        <v>0.01</v>
      </c>
      <c r="I331" s="16" t="s">
        <v>972</v>
      </c>
      <c r="J331" t="str">
        <f>IF(ISERROR(VLOOKUP($C331,Сумма!$B$3:$C$855,2,FALSE)),0,IF(VLOOKUP($C331,Сумма!$B$3:$N$855,13,FALSE)=I331,VLOOKUP($C331,Сумма!$B$3:$C$855,2,FALSE),0))</f>
        <v>СШОР 18 Берёзовая р</v>
      </c>
    </row>
    <row r="332" spans="1:10" x14ac:dyDescent="0.35">
      <c r="A332" t="str">
        <f t="shared" si="4"/>
        <v>Клинских ЕгорМ14</v>
      </c>
      <c r="B332" s="4">
        <v>59</v>
      </c>
      <c r="C332" s="4" t="s">
        <v>317</v>
      </c>
      <c r="D332" s="4" t="s">
        <v>83</v>
      </c>
      <c r="E332" s="4">
        <v>2008</v>
      </c>
      <c r="F332" s="4" t="s">
        <v>727</v>
      </c>
      <c r="G332" s="4"/>
      <c r="H332" s="4">
        <v>0.01</v>
      </c>
      <c r="I332" s="16" t="s">
        <v>972</v>
      </c>
      <c r="J332" t="str">
        <f>IF(ISERROR(VLOOKUP($C332,Сумма!$B$3:$C$855,2,FALSE)),0,IF(VLOOKUP($C332,Сумма!$B$3:$N$855,13,FALSE)=I332,VLOOKUP($C332,Сумма!$B$3:$C$855,2,FALSE),0))</f>
        <v>СШОР 18 ГавриловSki</v>
      </c>
    </row>
    <row r="333" spans="1:10" x14ac:dyDescent="0.35">
      <c r="A333" t="str">
        <f t="shared" si="4"/>
        <v>Глазунов ВладимирМ14</v>
      </c>
      <c r="B333" s="4">
        <v>60</v>
      </c>
      <c r="C333" s="4" t="s">
        <v>304</v>
      </c>
      <c r="D333" s="4" t="s">
        <v>37</v>
      </c>
      <c r="E333" s="4">
        <v>2008</v>
      </c>
      <c r="F333" s="4" t="s">
        <v>727</v>
      </c>
      <c r="G333" s="4"/>
      <c r="H333" s="4">
        <v>0.01</v>
      </c>
      <c r="I333" s="16" t="s">
        <v>972</v>
      </c>
      <c r="J333" t="str">
        <f>IF(ISERROR(VLOOKUP($C333,Сумма!$B$3:$C$855,2,FALSE)),0,IF(VLOOKUP($C333,Сумма!$B$3:$N$855,13,FALSE)=I333,VLOOKUP($C333,Сумма!$B$3:$C$855,2,FALSE),0))</f>
        <v>СШОР 18 Макейчик</v>
      </c>
    </row>
    <row r="334" spans="1:10" x14ac:dyDescent="0.35">
      <c r="A334" t="str">
        <f t="shared" ref="A334:A397" si="5">C334&amp;I334</f>
        <v>Мироненко КонстантинМ14</v>
      </c>
      <c r="B334" s="4">
        <v>61</v>
      </c>
      <c r="C334" s="4" t="s">
        <v>286</v>
      </c>
      <c r="D334" s="4" t="s">
        <v>149</v>
      </c>
      <c r="E334" s="4">
        <v>2008</v>
      </c>
      <c r="F334" s="4" t="s">
        <v>727</v>
      </c>
      <c r="G334" s="4"/>
      <c r="H334" s="4">
        <v>0.01</v>
      </c>
      <c r="I334" s="16" t="s">
        <v>972</v>
      </c>
      <c r="J334" t="str">
        <f>IF(ISERROR(VLOOKUP($C334,Сумма!$B$3:$C$855,2,FALSE)),0,IF(VLOOKUP($C334,Сумма!$B$3:$N$855,13,FALSE)=I334,VLOOKUP($C334,Сумма!$B$3:$C$855,2,FALSE),0))</f>
        <v>СШОР 18 Олимп</v>
      </c>
    </row>
    <row r="335" spans="1:10" x14ac:dyDescent="0.35">
      <c r="A335" t="str">
        <f t="shared" si="5"/>
        <v>Таланов ЮрийМ14</v>
      </c>
      <c r="B335" s="4">
        <v>62</v>
      </c>
      <c r="C335" s="4" t="s">
        <v>559</v>
      </c>
      <c r="D335" s="4" t="s">
        <v>37</v>
      </c>
      <c r="E335" s="4">
        <v>2009</v>
      </c>
      <c r="F335" s="4" t="s">
        <v>727</v>
      </c>
      <c r="G335" s="4"/>
      <c r="H335" s="4">
        <v>0.01</v>
      </c>
      <c r="I335" s="16" t="s">
        <v>972</v>
      </c>
      <c r="J335" t="str">
        <f>IF(ISERROR(VLOOKUP($C335,Сумма!$B$3:$C$855,2,FALSE)),0,IF(VLOOKUP($C335,Сумма!$B$3:$N$855,13,FALSE)=I335,VLOOKUP($C335,Сумма!$B$3:$C$855,2,FALSE),0))</f>
        <v>СШОР 18 Макейчик</v>
      </c>
    </row>
    <row r="336" spans="1:10" ht="15.5" x14ac:dyDescent="0.35">
      <c r="A336" t="str">
        <f t="shared" si="5"/>
        <v/>
      </c>
      <c r="B336" s="40" t="s">
        <v>763</v>
      </c>
      <c r="C336" s="40"/>
      <c r="D336" s="40"/>
      <c r="E336" s="40"/>
      <c r="F336" s="40"/>
      <c r="G336" s="40"/>
      <c r="H336" s="40"/>
      <c r="I336" s="17"/>
      <c r="J336">
        <f>IF(ISERROR(VLOOKUP($C336,Сумма!$B$3:$C$855,2,FALSE)),0,IF(VLOOKUP($C336,Сумма!$B$3:$N$855,13,FALSE)=I336,VLOOKUP($C336,Сумма!$B$3:$C$855,2,FALSE),0))</f>
        <v>0</v>
      </c>
    </row>
    <row r="337" spans="1:10" ht="15.5" x14ac:dyDescent="0.35">
      <c r="A337" t="str">
        <f t="shared" si="5"/>
        <v/>
      </c>
      <c r="B337" s="40"/>
      <c r="C337" s="40"/>
      <c r="D337" s="40"/>
      <c r="E337" s="40"/>
      <c r="F337" s="40"/>
      <c r="G337" s="40"/>
      <c r="H337" s="40"/>
      <c r="I337" s="17"/>
      <c r="J337">
        <f>IF(ISERROR(VLOOKUP($C337,Сумма!$B$3:$C$855,2,FALSE)),0,IF(VLOOKUP($C337,Сумма!$B$3:$N$855,13,FALSE)=I337,VLOOKUP($C337,Сумма!$B$3:$C$855,2,FALSE),0))</f>
        <v>0</v>
      </c>
    </row>
    <row r="338" spans="1:10" ht="28" x14ac:dyDescent="0.35">
      <c r="A338" t="str">
        <f t="shared" si="5"/>
        <v>Фамилия, имя</v>
      </c>
      <c r="B338" s="3" t="s">
        <v>20</v>
      </c>
      <c r="C338" s="4" t="s">
        <v>31</v>
      </c>
      <c r="D338" s="4" t="s">
        <v>21</v>
      </c>
      <c r="E338" s="4" t="s">
        <v>22</v>
      </c>
      <c r="F338" s="4" t="s">
        <v>23</v>
      </c>
      <c r="G338" s="4" t="s">
        <v>24</v>
      </c>
      <c r="H338" s="4" t="s">
        <v>25</v>
      </c>
      <c r="I338" s="16"/>
      <c r="J338">
        <f>IF(ISERROR(VLOOKUP($C338,Сумма!$B$3:$C$855,2,FALSE)),0,IF(VLOOKUP($C338,Сумма!$B$3:$N$855,13,FALSE)=I338,VLOOKUP($C338,Сумма!$B$3:$C$855,2,FALSE),0))</f>
        <v>0</v>
      </c>
    </row>
    <row r="339" spans="1:10" x14ac:dyDescent="0.35">
      <c r="A339" t="str">
        <f t="shared" si="5"/>
        <v>Тимонин ВладиславМ16</v>
      </c>
      <c r="B339" s="4">
        <v>1</v>
      </c>
      <c r="C339" s="4" t="s">
        <v>764</v>
      </c>
      <c r="D339" s="4" t="s">
        <v>98</v>
      </c>
      <c r="E339" s="4">
        <v>2007</v>
      </c>
      <c r="F339" s="5">
        <v>1.6168981481481482E-2</v>
      </c>
      <c r="G339" s="4">
        <v>1</v>
      </c>
      <c r="H339" s="4">
        <v>200</v>
      </c>
      <c r="I339" s="16" t="s">
        <v>973</v>
      </c>
      <c r="J339" t="str">
        <f>IF(ISERROR(VLOOKUP($C339,Сумма!$B$3:$C$855,2,FALSE)),0,IF(VLOOKUP($C339,Сумма!$B$3:$N$855,13,FALSE)=I339,VLOOKUP($C339,Сумма!$B$3:$C$855,2,FALSE),0))</f>
        <v>СШОР 18 Торнадо</v>
      </c>
    </row>
    <row r="340" spans="1:10" x14ac:dyDescent="0.35">
      <c r="A340" t="str">
        <f t="shared" si="5"/>
        <v>Джамил ОмарМ16</v>
      </c>
      <c r="B340" s="4">
        <v>2</v>
      </c>
      <c r="C340" s="4" t="s">
        <v>324</v>
      </c>
      <c r="D340" s="4" t="s">
        <v>98</v>
      </c>
      <c r="E340" s="4">
        <v>2007</v>
      </c>
      <c r="F340" s="5">
        <v>1.6307870370370372E-2</v>
      </c>
      <c r="G340" s="4">
        <v>2</v>
      </c>
      <c r="H340" s="4">
        <v>199.2</v>
      </c>
      <c r="I340" s="16" t="s">
        <v>973</v>
      </c>
      <c r="J340" t="str">
        <f>IF(ISERROR(VLOOKUP($C340,Сумма!$B$3:$C$855,2,FALSE)),0,IF(VLOOKUP($C340,Сумма!$B$3:$N$855,13,FALSE)=I340,VLOOKUP($C340,Сумма!$B$3:$C$855,2,FALSE),0))</f>
        <v>СШОР 18 Торнадо</v>
      </c>
    </row>
    <row r="341" spans="1:10" x14ac:dyDescent="0.35">
      <c r="A341" t="str">
        <f t="shared" si="5"/>
        <v>Вильденберг АлександрМ16</v>
      </c>
      <c r="B341" s="4">
        <v>3</v>
      </c>
      <c r="C341" s="4" t="s">
        <v>570</v>
      </c>
      <c r="D341" s="4" t="s">
        <v>94</v>
      </c>
      <c r="E341" s="4">
        <v>2007</v>
      </c>
      <c r="F341" s="5">
        <v>1.7939814814814815E-2</v>
      </c>
      <c r="G341" s="4">
        <v>3</v>
      </c>
      <c r="H341" s="4">
        <v>189.1</v>
      </c>
      <c r="I341" s="16" t="s">
        <v>973</v>
      </c>
      <c r="J341" t="str">
        <f>IF(ISERROR(VLOOKUP($C341,Сумма!$B$3:$C$855,2,FALSE)),0,IF(VLOOKUP($C341,Сумма!$B$3:$N$855,13,FALSE)=I341,VLOOKUP($C341,Сумма!$B$3:$C$855,2,FALSE),0))</f>
        <v>СШОР 18 Вильденберг</v>
      </c>
    </row>
    <row r="342" spans="1:10" x14ac:dyDescent="0.35">
      <c r="A342" t="str">
        <f t="shared" si="5"/>
        <v>Тимонин ВячеславМ16</v>
      </c>
      <c r="B342" s="4">
        <v>4</v>
      </c>
      <c r="C342" s="4" t="s">
        <v>765</v>
      </c>
      <c r="D342" s="4" t="s">
        <v>98</v>
      </c>
      <c r="E342" s="4">
        <v>2007</v>
      </c>
      <c r="F342" s="5">
        <v>1.7997685185185186E-2</v>
      </c>
      <c r="G342" s="4">
        <v>4</v>
      </c>
      <c r="H342" s="4">
        <v>188.7</v>
      </c>
      <c r="I342" s="16" t="s">
        <v>973</v>
      </c>
      <c r="J342" t="str">
        <f>IF(ISERROR(VLOOKUP($C342,Сумма!$B$3:$C$855,2,FALSE)),0,IF(VLOOKUP($C342,Сумма!$B$3:$N$855,13,FALSE)=I342,VLOOKUP($C342,Сумма!$B$3:$C$855,2,FALSE),0))</f>
        <v>СШОР 18 Торнадо</v>
      </c>
    </row>
    <row r="343" spans="1:10" x14ac:dyDescent="0.35">
      <c r="A343" t="str">
        <f t="shared" si="5"/>
        <v>Мироненко ВладиславМ16</v>
      </c>
      <c r="B343" s="4">
        <v>5</v>
      </c>
      <c r="C343" s="4" t="s">
        <v>325</v>
      </c>
      <c r="D343" s="4" t="s">
        <v>149</v>
      </c>
      <c r="E343" s="4">
        <v>2006</v>
      </c>
      <c r="F343" s="5">
        <v>1.8518518518518521E-2</v>
      </c>
      <c r="G343" s="4">
        <v>5</v>
      </c>
      <c r="H343" s="4">
        <v>185.5</v>
      </c>
      <c r="I343" s="16" t="s">
        <v>973</v>
      </c>
      <c r="J343" t="str">
        <f>IF(ISERROR(VLOOKUP($C343,Сумма!$B$3:$C$855,2,FALSE)),0,IF(VLOOKUP($C343,Сумма!$B$3:$N$855,13,FALSE)=I343,VLOOKUP($C343,Сумма!$B$3:$C$855,2,FALSE),0))</f>
        <v>СШОР 18 Олимп</v>
      </c>
    </row>
    <row r="344" spans="1:10" x14ac:dyDescent="0.35">
      <c r="A344" t="str">
        <f t="shared" si="5"/>
        <v>Акимов ЮрийМ16</v>
      </c>
      <c r="B344" s="4">
        <v>6</v>
      </c>
      <c r="C344" s="4" t="s">
        <v>330</v>
      </c>
      <c r="D344" s="4" t="s">
        <v>44</v>
      </c>
      <c r="E344" s="4">
        <v>2007</v>
      </c>
      <c r="F344" s="5">
        <v>1.9710648148148147E-2</v>
      </c>
      <c r="G344" s="4">
        <v>6</v>
      </c>
      <c r="H344" s="4">
        <v>178.1</v>
      </c>
      <c r="I344" s="16" t="s">
        <v>973</v>
      </c>
      <c r="J344" t="str">
        <f>IF(ISERROR(VLOOKUP($C344,Сумма!$B$3:$C$855,2,FALSE)),0,IF(VLOOKUP($C344,Сумма!$B$3:$N$855,13,FALSE)=I344,VLOOKUP($C344,Сумма!$B$3:$C$855,2,FALSE),0))</f>
        <v>СШОР 18 Берёзовая р</v>
      </c>
    </row>
    <row r="345" spans="1:10" x14ac:dyDescent="0.35">
      <c r="A345" t="str">
        <f t="shared" si="5"/>
        <v>Баранов АлександрМ16</v>
      </c>
      <c r="B345" s="4">
        <v>7</v>
      </c>
      <c r="C345" s="4" t="s">
        <v>322</v>
      </c>
      <c r="D345" s="4" t="s">
        <v>48</v>
      </c>
      <c r="E345" s="4">
        <v>2006</v>
      </c>
      <c r="F345" s="5">
        <v>1.9756944444444445E-2</v>
      </c>
      <c r="G345" s="4">
        <v>7</v>
      </c>
      <c r="H345" s="4">
        <v>177.9</v>
      </c>
      <c r="I345" s="16" t="s">
        <v>973</v>
      </c>
      <c r="J345" t="str">
        <f>IF(ISERROR(VLOOKUP($C345,Сумма!$B$3:$C$855,2,FALSE)),0,IF(VLOOKUP($C345,Сумма!$B$3:$N$855,13,FALSE)=I345,VLOOKUP($C345,Сумма!$B$3:$C$855,2,FALSE),0))</f>
        <v>СШОР 18 Юго-Запад</v>
      </c>
    </row>
    <row r="346" spans="1:10" x14ac:dyDescent="0.35">
      <c r="A346" t="str">
        <f t="shared" si="5"/>
        <v>Доценко ДаниилМ16</v>
      </c>
      <c r="B346" s="4">
        <v>8</v>
      </c>
      <c r="C346" s="4" t="s">
        <v>332</v>
      </c>
      <c r="D346" s="4" t="s">
        <v>48</v>
      </c>
      <c r="E346" s="4">
        <v>2007</v>
      </c>
      <c r="F346" s="5">
        <v>2.0393518518518519E-2</v>
      </c>
      <c r="G346" s="4">
        <v>8</v>
      </c>
      <c r="H346" s="4">
        <v>173.9</v>
      </c>
      <c r="I346" s="16" t="s">
        <v>973</v>
      </c>
      <c r="J346" t="str">
        <f>IF(ISERROR(VLOOKUP($C346,Сумма!$B$3:$C$855,2,FALSE)),0,IF(VLOOKUP($C346,Сумма!$B$3:$N$855,13,FALSE)=I346,VLOOKUP($C346,Сумма!$B$3:$C$855,2,FALSE),0))</f>
        <v>СШОР 18 Юго-Запад</v>
      </c>
    </row>
    <row r="347" spans="1:10" x14ac:dyDescent="0.35">
      <c r="A347" t="str">
        <f t="shared" si="5"/>
        <v>Авдеев ТихонМ16</v>
      </c>
      <c r="B347" s="4">
        <v>9</v>
      </c>
      <c r="C347" s="4" t="s">
        <v>326</v>
      </c>
      <c r="D347" s="4" t="s">
        <v>37</v>
      </c>
      <c r="E347" s="4">
        <v>2007</v>
      </c>
      <c r="F347" s="5">
        <v>2.0914351851851851E-2</v>
      </c>
      <c r="G347" s="4">
        <v>9</v>
      </c>
      <c r="H347" s="4">
        <v>170.7</v>
      </c>
      <c r="I347" s="16" t="s">
        <v>973</v>
      </c>
      <c r="J347" t="str">
        <f>IF(ISERROR(VLOOKUP($C347,Сумма!$B$3:$C$855,2,FALSE)),0,IF(VLOOKUP($C347,Сумма!$B$3:$N$855,13,FALSE)=I347,VLOOKUP($C347,Сумма!$B$3:$C$855,2,FALSE),0))</f>
        <v>СШОР 18 Макейчик</v>
      </c>
    </row>
    <row r="348" spans="1:10" x14ac:dyDescent="0.35">
      <c r="A348" t="str">
        <f t="shared" si="5"/>
        <v>Соболев ГеоргийМ16</v>
      </c>
      <c r="B348" s="4">
        <v>10</v>
      </c>
      <c r="C348" s="4" t="s">
        <v>572</v>
      </c>
      <c r="D348" s="4" t="s">
        <v>94</v>
      </c>
      <c r="E348" s="4">
        <v>2006</v>
      </c>
      <c r="F348" s="5">
        <v>2.101851851851852E-2</v>
      </c>
      <c r="G348" s="4">
        <v>10</v>
      </c>
      <c r="H348" s="4">
        <v>170.1</v>
      </c>
      <c r="I348" s="16" t="s">
        <v>973</v>
      </c>
      <c r="J348" t="str">
        <f>IF(ISERROR(VLOOKUP($C348,Сумма!$B$3:$C$855,2,FALSE)),0,IF(VLOOKUP($C348,Сумма!$B$3:$N$855,13,FALSE)=I348,VLOOKUP($C348,Сумма!$B$3:$C$855,2,FALSE),0))</f>
        <v>СШОР 18 Вильденберг</v>
      </c>
    </row>
    <row r="349" spans="1:10" x14ac:dyDescent="0.35">
      <c r="A349" t="str">
        <f t="shared" si="5"/>
        <v>Землянухин АртёмМ16</v>
      </c>
      <c r="B349" s="4">
        <v>11</v>
      </c>
      <c r="C349" s="4" t="s">
        <v>327</v>
      </c>
      <c r="D349" s="4" t="s">
        <v>61</v>
      </c>
      <c r="E349" s="4">
        <v>2007</v>
      </c>
      <c r="F349" s="5">
        <v>2.1122685185185185E-2</v>
      </c>
      <c r="G349" s="4">
        <v>11</v>
      </c>
      <c r="H349" s="4">
        <v>169.4</v>
      </c>
      <c r="I349" s="16" t="s">
        <v>973</v>
      </c>
      <c r="J349" t="str">
        <f>IF(ISERROR(VLOOKUP($C349,Сумма!$B$3:$C$855,2,FALSE)),0,IF(VLOOKUP($C349,Сумма!$B$3:$N$855,13,FALSE)=I349,VLOOKUP($C349,Сумма!$B$3:$C$855,2,FALSE),0))</f>
        <v>СШОР 18 Азимут</v>
      </c>
    </row>
    <row r="350" spans="1:10" x14ac:dyDescent="0.35">
      <c r="A350" t="str">
        <f t="shared" si="5"/>
        <v>Цыбаков ВладиславМ16</v>
      </c>
      <c r="B350" s="4">
        <v>12</v>
      </c>
      <c r="C350" s="4" t="s">
        <v>575</v>
      </c>
      <c r="D350" s="4" t="s">
        <v>46</v>
      </c>
      <c r="E350" s="4">
        <v>2006</v>
      </c>
      <c r="F350" s="5">
        <v>2.1261574074074075E-2</v>
      </c>
      <c r="G350" s="4">
        <v>12</v>
      </c>
      <c r="H350" s="4">
        <v>168.6</v>
      </c>
      <c r="I350" s="16" t="s">
        <v>973</v>
      </c>
      <c r="J350" t="str">
        <f>IF(ISERROR(VLOOKUP($C350,Сумма!$B$3:$C$855,2,FALSE)),0,IF(VLOOKUP($C350,Сумма!$B$3:$N$855,13,FALSE)=I350,VLOOKUP($C350,Сумма!$B$3:$C$855,2,FALSE),0))</f>
        <v>СШОР 18 Смородино</v>
      </c>
    </row>
    <row r="351" spans="1:10" x14ac:dyDescent="0.35">
      <c r="A351" t="str">
        <f t="shared" si="5"/>
        <v>Ведманкин АндрейМ16</v>
      </c>
      <c r="B351" s="4">
        <v>13</v>
      </c>
      <c r="C351" s="4" t="s">
        <v>335</v>
      </c>
      <c r="D351" s="4" t="s">
        <v>48</v>
      </c>
      <c r="E351" s="4">
        <v>2006</v>
      </c>
      <c r="F351" s="5">
        <v>2.165509259259259E-2</v>
      </c>
      <c r="G351" s="4">
        <v>13</v>
      </c>
      <c r="H351" s="4">
        <v>166.1</v>
      </c>
      <c r="I351" s="16" t="s">
        <v>973</v>
      </c>
      <c r="J351" t="str">
        <f>IF(ISERROR(VLOOKUP($C351,Сумма!$B$3:$C$855,2,FALSE)),0,IF(VLOOKUP($C351,Сумма!$B$3:$N$855,13,FALSE)=I351,VLOOKUP($C351,Сумма!$B$3:$C$855,2,FALSE),0))</f>
        <v>СШОР 18 Юго-Запад</v>
      </c>
    </row>
    <row r="352" spans="1:10" x14ac:dyDescent="0.35">
      <c r="A352" t="str">
        <f t="shared" si="5"/>
        <v>Моргачев ДмитрийМ16</v>
      </c>
      <c r="B352" s="4">
        <v>14</v>
      </c>
      <c r="C352" s="4" t="s">
        <v>337</v>
      </c>
      <c r="D352" s="4" t="s">
        <v>48</v>
      </c>
      <c r="E352" s="4">
        <v>2006</v>
      </c>
      <c r="F352" s="5">
        <v>2.179398148148148E-2</v>
      </c>
      <c r="G352" s="4">
        <v>14</v>
      </c>
      <c r="H352" s="4">
        <v>165.3</v>
      </c>
      <c r="I352" s="16" t="s">
        <v>973</v>
      </c>
      <c r="J352" t="str">
        <f>IF(ISERROR(VLOOKUP($C352,Сумма!$B$3:$C$855,2,FALSE)),0,IF(VLOOKUP($C352,Сумма!$B$3:$N$855,13,FALSE)=I352,VLOOKUP($C352,Сумма!$B$3:$C$855,2,FALSE),0))</f>
        <v>СШОР 18 Юго-Запад</v>
      </c>
    </row>
    <row r="353" spans="1:10" x14ac:dyDescent="0.35">
      <c r="A353" t="str">
        <f t="shared" si="5"/>
        <v>Ковальчук ДмитрийМ16</v>
      </c>
      <c r="B353" s="4">
        <v>15</v>
      </c>
      <c r="C353" s="4" t="s">
        <v>329</v>
      </c>
      <c r="D353" s="4" t="s">
        <v>83</v>
      </c>
      <c r="E353" s="4">
        <v>2006</v>
      </c>
      <c r="F353" s="5">
        <v>2.1828703703703701E-2</v>
      </c>
      <c r="G353" s="4">
        <v>15</v>
      </c>
      <c r="H353" s="4">
        <v>165</v>
      </c>
      <c r="I353" s="16" t="s">
        <v>973</v>
      </c>
      <c r="J353" t="str">
        <f>IF(ISERROR(VLOOKUP($C353,Сумма!$B$3:$C$855,2,FALSE)),0,IF(VLOOKUP($C353,Сумма!$B$3:$N$855,13,FALSE)=I353,VLOOKUP($C353,Сумма!$B$3:$C$855,2,FALSE),0))</f>
        <v>СШОР 18 ГавриловSki</v>
      </c>
    </row>
    <row r="354" spans="1:10" x14ac:dyDescent="0.35">
      <c r="A354" t="str">
        <f t="shared" si="5"/>
        <v>Цветков МирославМ16</v>
      </c>
      <c r="B354" s="4">
        <v>16</v>
      </c>
      <c r="C354" s="4" t="s">
        <v>766</v>
      </c>
      <c r="D354" s="4" t="s">
        <v>143</v>
      </c>
      <c r="E354" s="4">
        <v>2007</v>
      </c>
      <c r="F354" s="5">
        <v>2.3020833333333334E-2</v>
      </c>
      <c r="G354" s="4">
        <v>16</v>
      </c>
      <c r="H354" s="4">
        <v>157.69999999999999</v>
      </c>
      <c r="I354" s="16" t="s">
        <v>973</v>
      </c>
      <c r="J354" t="str">
        <f>IF(ISERROR(VLOOKUP($C354,Сумма!$B$3:$C$855,2,FALSE)),0,IF(VLOOKUP($C354,Сумма!$B$3:$N$855,13,FALSE)=I354,VLOOKUP($C354,Сумма!$B$3:$C$855,2,FALSE),0))</f>
        <v>СШОР 18 Астахова</v>
      </c>
    </row>
    <row r="355" spans="1:10" x14ac:dyDescent="0.35">
      <c r="A355" t="str">
        <f t="shared" si="5"/>
        <v>Клейменов ДаниилМ16</v>
      </c>
      <c r="B355" s="4">
        <v>17</v>
      </c>
      <c r="C355" s="4" t="s">
        <v>328</v>
      </c>
      <c r="D355" s="4" t="s">
        <v>61</v>
      </c>
      <c r="E355" s="4">
        <v>2007</v>
      </c>
      <c r="F355" s="5">
        <v>2.3298611111111107E-2</v>
      </c>
      <c r="G355" s="4">
        <v>17</v>
      </c>
      <c r="H355" s="4">
        <v>156</v>
      </c>
      <c r="I355" s="16" t="s">
        <v>973</v>
      </c>
      <c r="J355" t="str">
        <f>IF(ISERROR(VLOOKUP($C355,Сумма!$B$3:$C$855,2,FALSE)),0,IF(VLOOKUP($C355,Сумма!$B$3:$N$855,13,FALSE)=I355,VLOOKUP($C355,Сумма!$B$3:$C$855,2,FALSE),0))</f>
        <v>СШОР 18 Азимут</v>
      </c>
    </row>
    <row r="356" spans="1:10" x14ac:dyDescent="0.35">
      <c r="A356" t="str">
        <f t="shared" si="5"/>
        <v>Гречкин АртёмМ16</v>
      </c>
      <c r="B356" s="4">
        <v>18</v>
      </c>
      <c r="C356" s="4" t="s">
        <v>331</v>
      </c>
      <c r="D356" s="4" t="s">
        <v>149</v>
      </c>
      <c r="E356" s="4">
        <v>2006</v>
      </c>
      <c r="F356" s="5">
        <v>2.449074074074074E-2</v>
      </c>
      <c r="G356" s="4">
        <v>18</v>
      </c>
      <c r="H356" s="4">
        <v>148.6</v>
      </c>
      <c r="I356" s="16" t="s">
        <v>973</v>
      </c>
      <c r="J356" t="str">
        <f>IF(ISERROR(VLOOKUP($C356,Сумма!$B$3:$C$855,2,FALSE)),0,IF(VLOOKUP($C356,Сумма!$B$3:$N$855,13,FALSE)=I356,VLOOKUP($C356,Сумма!$B$3:$C$855,2,FALSE),0))</f>
        <v>СШОР 18 Олимп</v>
      </c>
    </row>
    <row r="357" spans="1:10" x14ac:dyDescent="0.35">
      <c r="A357" t="str">
        <f t="shared" si="5"/>
        <v>Богданов ВиталийМ16</v>
      </c>
      <c r="B357" s="4">
        <v>19</v>
      </c>
      <c r="C357" s="4" t="s">
        <v>333</v>
      </c>
      <c r="D357" s="4" t="s">
        <v>35</v>
      </c>
      <c r="E357" s="4">
        <v>2007</v>
      </c>
      <c r="F357" s="5">
        <v>2.461805555555556E-2</v>
      </c>
      <c r="G357" s="4">
        <v>19</v>
      </c>
      <c r="H357" s="4">
        <v>147.80000000000001</v>
      </c>
      <c r="I357" s="16" t="s">
        <v>973</v>
      </c>
      <c r="J357" t="str">
        <f>IF(ISERROR(VLOOKUP($C357,Сумма!$B$3:$C$855,2,FALSE)),0,IF(VLOOKUP($C357,Сумма!$B$3:$N$855,13,FALSE)=I357,VLOOKUP($C357,Сумма!$B$3:$C$855,2,FALSE),0))</f>
        <v>СШОР 18 АТЛЕТ</v>
      </c>
    </row>
    <row r="358" spans="1:10" x14ac:dyDescent="0.35">
      <c r="A358" t="str">
        <f t="shared" si="5"/>
        <v>Онуфриев ДаниилМ16</v>
      </c>
      <c r="B358" s="4">
        <v>20</v>
      </c>
      <c r="C358" s="4" t="s">
        <v>589</v>
      </c>
      <c r="D358" s="4" t="s">
        <v>46</v>
      </c>
      <c r="E358" s="4">
        <v>2006</v>
      </c>
      <c r="F358" s="5">
        <v>2.462962962962963E-2</v>
      </c>
      <c r="G358" s="4">
        <v>20</v>
      </c>
      <c r="H358" s="4">
        <v>147.69999999999999</v>
      </c>
      <c r="I358" s="16" t="s">
        <v>973</v>
      </c>
      <c r="J358" t="str">
        <f>IF(ISERROR(VLOOKUP($C358,Сумма!$B$3:$C$855,2,FALSE)),0,IF(VLOOKUP($C358,Сумма!$B$3:$N$855,13,FALSE)=I358,VLOOKUP($C358,Сумма!$B$3:$C$855,2,FALSE),0))</f>
        <v>СШОР 18 Смородино</v>
      </c>
    </row>
    <row r="359" spans="1:10" x14ac:dyDescent="0.35">
      <c r="A359" t="str">
        <f t="shared" si="5"/>
        <v>Василенко ВладиславМ16</v>
      </c>
      <c r="B359" s="4">
        <v>21</v>
      </c>
      <c r="C359" s="4" t="s">
        <v>579</v>
      </c>
      <c r="D359" s="4" t="s">
        <v>61</v>
      </c>
      <c r="E359" s="4">
        <v>2006</v>
      </c>
      <c r="F359" s="5">
        <v>2.5150462962962961E-2</v>
      </c>
      <c r="G359" s="4">
        <v>21</v>
      </c>
      <c r="H359" s="4">
        <v>144.5</v>
      </c>
      <c r="I359" s="16" t="s">
        <v>973</v>
      </c>
      <c r="J359" t="str">
        <f>IF(ISERROR(VLOOKUP($C359,Сумма!$B$3:$C$855,2,FALSE)),0,IF(VLOOKUP($C359,Сумма!$B$3:$N$855,13,FALSE)=I359,VLOOKUP($C359,Сумма!$B$3:$C$855,2,FALSE),0))</f>
        <v>СШОР 18 Азимут</v>
      </c>
    </row>
    <row r="360" spans="1:10" x14ac:dyDescent="0.35">
      <c r="A360" t="str">
        <f t="shared" si="5"/>
        <v>Пилипенко ЗахарМ16</v>
      </c>
      <c r="B360" s="4">
        <v>22</v>
      </c>
      <c r="C360" s="4" t="s">
        <v>767</v>
      </c>
      <c r="D360" s="4" t="s">
        <v>46</v>
      </c>
      <c r="E360" s="4">
        <v>2006</v>
      </c>
      <c r="F360" s="5">
        <v>2.568287037037037E-2</v>
      </c>
      <c r="G360" s="4">
        <v>22</v>
      </c>
      <c r="H360" s="4">
        <v>141.19999999999999</v>
      </c>
      <c r="I360" s="16" t="s">
        <v>973</v>
      </c>
      <c r="J360" t="str">
        <f>IF(ISERROR(VLOOKUP($C360,Сумма!$B$3:$C$855,2,FALSE)),0,IF(VLOOKUP($C360,Сумма!$B$3:$N$855,13,FALSE)=I360,VLOOKUP($C360,Сумма!$B$3:$C$855,2,FALSE),0))</f>
        <v>СШОР 18 Смородино</v>
      </c>
    </row>
    <row r="361" spans="1:10" x14ac:dyDescent="0.35">
      <c r="A361" t="str">
        <f t="shared" si="5"/>
        <v>Буриков СтепанМ16</v>
      </c>
      <c r="B361" s="4">
        <v>23</v>
      </c>
      <c r="C361" s="4" t="s">
        <v>594</v>
      </c>
      <c r="D361" s="4" t="s">
        <v>94</v>
      </c>
      <c r="E361" s="4">
        <v>2007</v>
      </c>
      <c r="F361" s="5">
        <v>2.5729166666666664E-2</v>
      </c>
      <c r="G361" s="4">
        <v>23</v>
      </c>
      <c r="H361" s="4">
        <v>140.9</v>
      </c>
      <c r="I361" s="16" t="s">
        <v>973</v>
      </c>
      <c r="J361" t="str">
        <f>IF(ISERROR(VLOOKUP($C361,Сумма!$B$3:$C$855,2,FALSE)),0,IF(VLOOKUP($C361,Сумма!$B$3:$N$855,13,FALSE)=I361,VLOOKUP($C361,Сумма!$B$3:$C$855,2,FALSE),0))</f>
        <v>СШОР 18 Вильденберг</v>
      </c>
    </row>
    <row r="362" spans="1:10" x14ac:dyDescent="0.35">
      <c r="A362" t="str">
        <f t="shared" si="5"/>
        <v>Воротников ДмитрийМ16</v>
      </c>
      <c r="B362" s="4">
        <v>24</v>
      </c>
      <c r="C362" s="4" t="s">
        <v>334</v>
      </c>
      <c r="D362" s="4" t="s">
        <v>44</v>
      </c>
      <c r="E362" s="4">
        <v>2006</v>
      </c>
      <c r="F362" s="5">
        <v>2.5891203703703704E-2</v>
      </c>
      <c r="G362" s="4">
        <v>24</v>
      </c>
      <c r="H362" s="4">
        <v>139.9</v>
      </c>
      <c r="I362" s="16" t="s">
        <v>973</v>
      </c>
      <c r="J362" t="str">
        <f>IF(ISERROR(VLOOKUP($C362,Сумма!$B$3:$C$855,2,FALSE)),0,IF(VLOOKUP($C362,Сумма!$B$3:$N$855,13,FALSE)=I362,VLOOKUP($C362,Сумма!$B$3:$C$855,2,FALSE),0))</f>
        <v>СШОР 18 Берёзовая р</v>
      </c>
    </row>
    <row r="363" spans="1:10" x14ac:dyDescent="0.35">
      <c r="A363" t="str">
        <f t="shared" si="5"/>
        <v>Салимов АртурМ16</v>
      </c>
      <c r="B363" s="4">
        <v>25</v>
      </c>
      <c r="C363" s="4" t="s">
        <v>576</v>
      </c>
      <c r="D363" s="4" t="s">
        <v>94</v>
      </c>
      <c r="E363" s="4">
        <v>2007</v>
      </c>
      <c r="F363" s="5">
        <v>2.5937500000000002E-2</v>
      </c>
      <c r="G363" s="4">
        <v>25</v>
      </c>
      <c r="H363" s="4">
        <v>139.6</v>
      </c>
      <c r="I363" s="16" t="s">
        <v>973</v>
      </c>
      <c r="J363" t="str">
        <f>IF(ISERROR(VLOOKUP($C363,Сумма!$B$3:$C$855,2,FALSE)),0,IF(VLOOKUP($C363,Сумма!$B$3:$N$855,13,FALSE)=I363,VLOOKUP($C363,Сумма!$B$3:$C$855,2,FALSE),0))</f>
        <v>СШОР 18 Астахова</v>
      </c>
    </row>
    <row r="364" spans="1:10" x14ac:dyDescent="0.35">
      <c r="A364" t="str">
        <f t="shared" si="5"/>
        <v>Мямлин МихаилМ16</v>
      </c>
      <c r="B364" s="4">
        <v>26</v>
      </c>
      <c r="C364" s="4" t="s">
        <v>342</v>
      </c>
      <c r="D364" s="4" t="s">
        <v>46</v>
      </c>
      <c r="E364" s="4">
        <v>2007</v>
      </c>
      <c r="F364" s="5">
        <v>2.6712962962962966E-2</v>
      </c>
      <c r="G364" s="4">
        <v>26</v>
      </c>
      <c r="H364" s="4">
        <v>134.80000000000001</v>
      </c>
      <c r="I364" s="16" t="s">
        <v>973</v>
      </c>
      <c r="J364" t="str">
        <f>IF(ISERROR(VLOOKUP($C364,Сумма!$B$3:$C$855,2,FALSE)),0,IF(VLOOKUP($C364,Сумма!$B$3:$N$855,13,FALSE)=I364,VLOOKUP($C364,Сумма!$B$3:$C$855,2,FALSE),0))</f>
        <v>СШОР 18 Смородино</v>
      </c>
    </row>
    <row r="365" spans="1:10" x14ac:dyDescent="0.35">
      <c r="A365" t="str">
        <f t="shared" si="5"/>
        <v>Щетинин НикитаМ16</v>
      </c>
      <c r="B365" s="4">
        <v>27</v>
      </c>
      <c r="C365" s="4" t="s">
        <v>340</v>
      </c>
      <c r="D365" s="4" t="s">
        <v>48</v>
      </c>
      <c r="E365" s="4">
        <v>2006</v>
      </c>
      <c r="F365" s="5">
        <v>2.7083333333333334E-2</v>
      </c>
      <c r="G365" s="4">
        <v>27</v>
      </c>
      <c r="H365" s="4">
        <v>132.5</v>
      </c>
      <c r="I365" s="16" t="s">
        <v>973</v>
      </c>
      <c r="J365" t="str">
        <f>IF(ISERROR(VLOOKUP($C365,Сумма!$B$3:$C$855,2,FALSE)),0,IF(VLOOKUP($C365,Сумма!$B$3:$N$855,13,FALSE)=I365,VLOOKUP($C365,Сумма!$B$3:$C$855,2,FALSE),0))</f>
        <v>СШОР 18 Юго-Запад</v>
      </c>
    </row>
    <row r="366" spans="1:10" x14ac:dyDescent="0.35">
      <c r="A366" t="str">
        <f t="shared" si="5"/>
        <v>Алябьев АлексейМ16</v>
      </c>
      <c r="B366" s="4">
        <v>28</v>
      </c>
      <c r="C366" s="4" t="s">
        <v>582</v>
      </c>
      <c r="D366" s="4" t="s">
        <v>98</v>
      </c>
      <c r="E366" s="4">
        <v>2007</v>
      </c>
      <c r="F366" s="5">
        <v>2.7824074074074074E-2</v>
      </c>
      <c r="G366" s="4">
        <v>28</v>
      </c>
      <c r="H366" s="4">
        <v>128</v>
      </c>
      <c r="I366" s="16" t="s">
        <v>973</v>
      </c>
      <c r="J366" t="str">
        <f>IF(ISERROR(VLOOKUP($C366,Сумма!$B$3:$C$855,2,FALSE)),0,IF(VLOOKUP($C366,Сумма!$B$3:$N$855,13,FALSE)=I366,VLOOKUP($C366,Сумма!$B$3:$C$855,2,FALSE),0))</f>
        <v>СШОР 18 Торнадо</v>
      </c>
    </row>
    <row r="367" spans="1:10" x14ac:dyDescent="0.35">
      <c r="A367" t="str">
        <f t="shared" si="5"/>
        <v>Тюнин КонстантинМ16</v>
      </c>
      <c r="B367" s="4">
        <v>29</v>
      </c>
      <c r="C367" s="4" t="s">
        <v>338</v>
      </c>
      <c r="D367" s="4" t="s">
        <v>61</v>
      </c>
      <c r="E367" s="4">
        <v>2007</v>
      </c>
      <c r="F367" s="5">
        <v>2.7916666666666669E-2</v>
      </c>
      <c r="G367" s="4">
        <v>29</v>
      </c>
      <c r="H367" s="4">
        <v>127.4</v>
      </c>
      <c r="I367" s="16" t="s">
        <v>973</v>
      </c>
      <c r="J367" t="str">
        <f>IF(ISERROR(VLOOKUP($C367,Сумма!$B$3:$C$855,2,FALSE)),0,IF(VLOOKUP($C367,Сумма!$B$3:$N$855,13,FALSE)=I367,VLOOKUP($C367,Сумма!$B$3:$C$855,2,FALSE),0))</f>
        <v>СШОР 18 Азимут</v>
      </c>
    </row>
    <row r="368" spans="1:10" x14ac:dyDescent="0.35">
      <c r="A368" t="str">
        <f t="shared" si="5"/>
        <v>Гулин АртёмМ16</v>
      </c>
      <c r="B368" s="4">
        <v>30</v>
      </c>
      <c r="C368" s="4" t="s">
        <v>586</v>
      </c>
      <c r="D368" s="4" t="s">
        <v>44</v>
      </c>
      <c r="E368" s="4">
        <v>2006</v>
      </c>
      <c r="F368" s="5">
        <v>2.8020833333333332E-2</v>
      </c>
      <c r="G368" s="4">
        <v>30</v>
      </c>
      <c r="H368" s="4">
        <v>126.8</v>
      </c>
      <c r="I368" s="16" t="s">
        <v>973</v>
      </c>
      <c r="J368" t="str">
        <f>IF(ISERROR(VLOOKUP($C368,Сумма!$B$3:$C$855,2,FALSE)),0,IF(VLOOKUP($C368,Сумма!$B$3:$N$855,13,FALSE)=I368,VLOOKUP($C368,Сумма!$B$3:$C$855,2,FALSE),0))</f>
        <v>СШОР 18 Берёзовая р</v>
      </c>
    </row>
    <row r="369" spans="1:10" x14ac:dyDescent="0.35">
      <c r="A369" t="str">
        <f t="shared" si="5"/>
        <v>Макеев ГеоргийМ16</v>
      </c>
      <c r="B369" s="4">
        <v>31</v>
      </c>
      <c r="C369" s="4" t="s">
        <v>341</v>
      </c>
      <c r="D369" s="4" t="s">
        <v>37</v>
      </c>
      <c r="E369" s="4">
        <v>2007</v>
      </c>
      <c r="F369" s="5">
        <v>2.8645833333333332E-2</v>
      </c>
      <c r="G369" s="4">
        <v>31</v>
      </c>
      <c r="H369" s="4">
        <v>122.9</v>
      </c>
      <c r="I369" s="16" t="s">
        <v>973</v>
      </c>
      <c r="J369" t="str">
        <f>IF(ISERROR(VLOOKUP($C369,Сумма!$B$3:$C$855,2,FALSE)),0,IF(VLOOKUP($C369,Сумма!$B$3:$N$855,13,FALSE)=I369,VLOOKUP($C369,Сумма!$B$3:$C$855,2,FALSE),0))</f>
        <v>СШОР 18 Макейчик</v>
      </c>
    </row>
    <row r="370" spans="1:10" x14ac:dyDescent="0.35">
      <c r="A370" t="str">
        <f t="shared" si="5"/>
        <v>Филонов ИванМ16</v>
      </c>
      <c r="B370" s="4">
        <v>32</v>
      </c>
      <c r="C370" s="4" t="s">
        <v>323</v>
      </c>
      <c r="D370" s="4" t="s">
        <v>46</v>
      </c>
      <c r="E370" s="4">
        <v>2007</v>
      </c>
      <c r="F370" s="5">
        <v>2.8668981481481479E-2</v>
      </c>
      <c r="G370" s="4">
        <v>32</v>
      </c>
      <c r="H370" s="4">
        <v>122.7</v>
      </c>
      <c r="I370" s="16" t="s">
        <v>973</v>
      </c>
      <c r="J370" t="str">
        <f>IF(ISERROR(VLOOKUP($C370,Сумма!$B$3:$C$855,2,FALSE)),0,IF(VLOOKUP($C370,Сумма!$B$3:$N$855,13,FALSE)=I370,VLOOKUP($C370,Сумма!$B$3:$C$855,2,FALSE),0))</f>
        <v>СШОР 18 Смородино</v>
      </c>
    </row>
    <row r="371" spans="1:10" x14ac:dyDescent="0.35">
      <c r="A371" t="str">
        <f t="shared" si="5"/>
        <v>Сорокин ПавелМ16</v>
      </c>
      <c r="B371" s="4">
        <v>33</v>
      </c>
      <c r="C371" s="4" t="s">
        <v>354</v>
      </c>
      <c r="D371" s="4" t="s">
        <v>37</v>
      </c>
      <c r="E371" s="4">
        <v>2007</v>
      </c>
      <c r="F371" s="5">
        <v>3.0995370370370371E-2</v>
      </c>
      <c r="G371" s="4">
        <v>33</v>
      </c>
      <c r="H371" s="4">
        <v>108.4</v>
      </c>
      <c r="I371" s="16" t="s">
        <v>973</v>
      </c>
      <c r="J371" t="str">
        <f>IF(ISERROR(VLOOKUP($C371,Сумма!$B$3:$C$855,2,FALSE)),0,IF(VLOOKUP($C371,Сумма!$B$3:$N$855,13,FALSE)=I371,VLOOKUP($C371,Сумма!$B$3:$C$855,2,FALSE),0))</f>
        <v>СШОР 18 Макейчик</v>
      </c>
    </row>
    <row r="372" spans="1:10" x14ac:dyDescent="0.35">
      <c r="A372" t="str">
        <f t="shared" si="5"/>
        <v>Корчагин МаксимМ16</v>
      </c>
      <c r="B372" s="4">
        <v>34</v>
      </c>
      <c r="C372" s="4" t="s">
        <v>768</v>
      </c>
      <c r="D372" s="4" t="s">
        <v>61</v>
      </c>
      <c r="E372" s="4">
        <v>2007</v>
      </c>
      <c r="F372" s="5">
        <v>3.1412037037037037E-2</v>
      </c>
      <c r="G372" s="4">
        <v>34</v>
      </c>
      <c r="H372" s="4">
        <v>105.8</v>
      </c>
      <c r="I372" s="16" t="s">
        <v>973</v>
      </c>
      <c r="J372" t="str">
        <f>IF(ISERROR(VLOOKUP($C372,Сумма!$B$3:$C$855,2,FALSE)),0,IF(VLOOKUP($C372,Сумма!$B$3:$N$855,13,FALSE)=I372,VLOOKUP($C372,Сумма!$B$3:$C$855,2,FALSE),0))</f>
        <v>СШОР 18 Азимут</v>
      </c>
    </row>
    <row r="373" spans="1:10" x14ac:dyDescent="0.35">
      <c r="A373" t="str">
        <f t="shared" si="5"/>
        <v>Бодров ДанилаМ16</v>
      </c>
      <c r="B373" s="4">
        <v>35</v>
      </c>
      <c r="C373" s="4" t="s">
        <v>590</v>
      </c>
      <c r="D373" s="4" t="s">
        <v>61</v>
      </c>
      <c r="E373" s="4">
        <v>2006</v>
      </c>
      <c r="F373" s="5">
        <v>3.1585648148148147E-2</v>
      </c>
      <c r="G373" s="4">
        <v>35</v>
      </c>
      <c r="H373" s="4">
        <v>104.7</v>
      </c>
      <c r="I373" s="16" t="s">
        <v>973</v>
      </c>
      <c r="J373" t="str">
        <f>IF(ISERROR(VLOOKUP($C373,Сумма!$B$3:$C$855,2,FALSE)),0,IF(VLOOKUP($C373,Сумма!$B$3:$N$855,13,FALSE)=I373,VLOOKUP($C373,Сумма!$B$3:$C$855,2,FALSE),0))</f>
        <v>СШОР 18 Азимут</v>
      </c>
    </row>
    <row r="374" spans="1:10" x14ac:dyDescent="0.35">
      <c r="A374" t="str">
        <f t="shared" si="5"/>
        <v>Копий ДанилаМ16</v>
      </c>
      <c r="B374" s="4">
        <v>36</v>
      </c>
      <c r="C374" s="4" t="s">
        <v>699</v>
      </c>
      <c r="D374" s="4" t="s">
        <v>48</v>
      </c>
      <c r="E374" s="4">
        <v>2007</v>
      </c>
      <c r="F374" s="5">
        <v>3.1759259259259258E-2</v>
      </c>
      <c r="G374" s="4">
        <v>36</v>
      </c>
      <c r="H374" s="4">
        <v>103.6</v>
      </c>
      <c r="I374" s="16" t="s">
        <v>973</v>
      </c>
      <c r="J374" t="str">
        <f>IF(ISERROR(VLOOKUP($C374,Сумма!$B$3:$C$855,2,FALSE)),0,IF(VLOOKUP($C374,Сумма!$B$3:$N$855,13,FALSE)=I374,VLOOKUP($C374,Сумма!$B$3:$C$855,2,FALSE),0))</f>
        <v>СШОР 18 Юго-Запад</v>
      </c>
    </row>
    <row r="375" spans="1:10" x14ac:dyDescent="0.35">
      <c r="A375" t="str">
        <f t="shared" si="5"/>
        <v>Киреев МаксимМ16</v>
      </c>
      <c r="B375" s="4">
        <v>37</v>
      </c>
      <c r="C375" s="4" t="s">
        <v>339</v>
      </c>
      <c r="D375" s="4" t="s">
        <v>58</v>
      </c>
      <c r="E375" s="4">
        <v>2007</v>
      </c>
      <c r="F375" s="5">
        <v>3.2106481481481479E-2</v>
      </c>
      <c r="G375" s="4">
        <v>37</v>
      </c>
      <c r="H375" s="4">
        <v>101.5</v>
      </c>
      <c r="I375" s="16" t="s">
        <v>973</v>
      </c>
      <c r="J375" t="str">
        <f>IF(ISERROR(VLOOKUP($C375,Сумма!$B$3:$C$855,2,FALSE)),0,IF(VLOOKUP($C375,Сумма!$B$3:$N$855,13,FALSE)=I375,VLOOKUP($C375,Сумма!$B$3:$C$855,2,FALSE),0))</f>
        <v>СШОР 18 Дон спорт</v>
      </c>
    </row>
    <row r="376" spans="1:10" x14ac:dyDescent="0.35">
      <c r="A376" t="str">
        <f t="shared" si="5"/>
        <v>Елютин ДаниилМ16</v>
      </c>
      <c r="B376" s="4">
        <v>38</v>
      </c>
      <c r="C376" s="4" t="s">
        <v>350</v>
      </c>
      <c r="D376" s="4" t="s">
        <v>61</v>
      </c>
      <c r="E376" s="4">
        <v>2007</v>
      </c>
      <c r="F376" s="5">
        <v>3.2534722222222222E-2</v>
      </c>
      <c r="G376" s="4">
        <v>38</v>
      </c>
      <c r="H376" s="4">
        <v>98.8</v>
      </c>
      <c r="I376" s="16" t="s">
        <v>973</v>
      </c>
      <c r="J376" t="str">
        <f>IF(ISERROR(VLOOKUP($C376,Сумма!$B$3:$C$855,2,FALSE)),0,IF(VLOOKUP($C376,Сумма!$B$3:$N$855,13,FALSE)=I376,VLOOKUP($C376,Сумма!$B$3:$C$855,2,FALSE),0))</f>
        <v>СШОР 18 Азимут</v>
      </c>
    </row>
    <row r="377" spans="1:10" x14ac:dyDescent="0.35">
      <c r="A377" t="str">
        <f t="shared" si="5"/>
        <v>Киселёв ДмитрийМ16</v>
      </c>
      <c r="B377" s="4">
        <v>39</v>
      </c>
      <c r="C377" s="4" t="s">
        <v>347</v>
      </c>
      <c r="D377" s="4" t="s">
        <v>37</v>
      </c>
      <c r="E377" s="4">
        <v>2007</v>
      </c>
      <c r="F377" s="5">
        <v>3.4421296296296297E-2</v>
      </c>
      <c r="G377" s="4">
        <v>39</v>
      </c>
      <c r="H377" s="4">
        <v>87.2</v>
      </c>
      <c r="I377" s="16" t="s">
        <v>973</v>
      </c>
      <c r="J377" t="str">
        <f>IF(ISERROR(VLOOKUP($C377,Сумма!$B$3:$C$855,2,FALSE)),0,IF(VLOOKUP($C377,Сумма!$B$3:$N$855,13,FALSE)=I377,VLOOKUP($C377,Сумма!$B$3:$C$855,2,FALSE),0))</f>
        <v>СШОР 18 Макейчик</v>
      </c>
    </row>
    <row r="378" spans="1:10" x14ac:dyDescent="0.35">
      <c r="A378" t="str">
        <f t="shared" si="5"/>
        <v>Чеботарев ГеоргийМ16</v>
      </c>
      <c r="B378" s="4">
        <v>40</v>
      </c>
      <c r="C378" s="4" t="s">
        <v>345</v>
      </c>
      <c r="D378" s="4" t="s">
        <v>149</v>
      </c>
      <c r="E378" s="4">
        <v>2007</v>
      </c>
      <c r="F378" s="5">
        <v>3.5983796296296298E-2</v>
      </c>
      <c r="G378" s="4">
        <v>40</v>
      </c>
      <c r="H378" s="4">
        <v>77.5</v>
      </c>
      <c r="I378" s="16" t="s">
        <v>973</v>
      </c>
      <c r="J378" t="str">
        <f>IF(ISERROR(VLOOKUP($C378,Сумма!$B$3:$C$855,2,FALSE)),0,IF(VLOOKUP($C378,Сумма!$B$3:$N$855,13,FALSE)=I378,VLOOKUP($C378,Сумма!$B$3:$C$855,2,FALSE),0))</f>
        <v>СШОР 18 Олимп</v>
      </c>
    </row>
    <row r="379" spans="1:10" x14ac:dyDescent="0.35">
      <c r="A379" t="str">
        <f t="shared" si="5"/>
        <v>Полянский АлексейМ16</v>
      </c>
      <c r="B379" s="4">
        <v>41</v>
      </c>
      <c r="C379" s="4" t="s">
        <v>349</v>
      </c>
      <c r="D379" s="4" t="s">
        <v>48</v>
      </c>
      <c r="E379" s="4">
        <v>2007</v>
      </c>
      <c r="F379" s="5">
        <v>4.8043981481481479E-2</v>
      </c>
      <c r="G379" s="4">
        <v>41</v>
      </c>
      <c r="H379" s="4">
        <v>2.9</v>
      </c>
      <c r="I379" s="16" t="s">
        <v>973</v>
      </c>
      <c r="J379" t="str">
        <f>IF(ISERROR(VLOOKUP($C379,Сумма!$B$3:$C$855,2,FALSE)),0,IF(VLOOKUP($C379,Сумма!$B$3:$N$855,13,FALSE)=I379,VLOOKUP($C379,Сумма!$B$3:$C$855,2,FALSE),0))</f>
        <v>СШОР 18 Юго-Запад</v>
      </c>
    </row>
    <row r="380" spans="1:10" x14ac:dyDescent="0.35">
      <c r="A380" t="str">
        <f t="shared" si="5"/>
        <v>Разживин ИванМ16</v>
      </c>
      <c r="B380" s="4">
        <v>42</v>
      </c>
      <c r="C380" s="4" t="s">
        <v>696</v>
      </c>
      <c r="D380" s="4" t="s">
        <v>37</v>
      </c>
      <c r="E380" s="4">
        <v>2007</v>
      </c>
      <c r="F380" s="5">
        <v>4.9965277777777782E-2</v>
      </c>
      <c r="G380" s="4">
        <v>42</v>
      </c>
      <c r="H380" s="4">
        <v>1</v>
      </c>
      <c r="I380" s="16" t="s">
        <v>973</v>
      </c>
      <c r="J380">
        <f>IF(ISERROR(VLOOKUP($C380,Сумма!$B$3:$C$855,2,FALSE)),0,IF(VLOOKUP($C380,Сумма!$B$3:$N$855,13,FALSE)=I380,VLOOKUP($C380,Сумма!$B$3:$C$855,2,FALSE),0))</f>
        <v>0</v>
      </c>
    </row>
    <row r="381" spans="1:10" x14ac:dyDescent="0.35">
      <c r="A381" t="str">
        <f t="shared" si="5"/>
        <v>Зубков НикитаМ16</v>
      </c>
      <c r="B381" s="4">
        <v>43</v>
      </c>
      <c r="C381" s="4" t="s">
        <v>353</v>
      </c>
      <c r="D381" s="4" t="s">
        <v>61</v>
      </c>
      <c r="E381" s="4">
        <v>2007</v>
      </c>
      <c r="F381" s="4" t="s">
        <v>727</v>
      </c>
      <c r="G381" s="4"/>
      <c r="H381" s="4">
        <v>0.01</v>
      </c>
      <c r="I381" s="16" t="s">
        <v>973</v>
      </c>
      <c r="J381" t="str">
        <f>IF(ISERROR(VLOOKUP($C381,Сумма!$B$3:$C$855,2,FALSE)),0,IF(VLOOKUP($C381,Сумма!$B$3:$N$855,13,FALSE)=I381,VLOOKUP($C381,Сумма!$B$3:$C$855,2,FALSE),0))</f>
        <v>СШОР 18 Азимут</v>
      </c>
    </row>
    <row r="382" spans="1:10" x14ac:dyDescent="0.35">
      <c r="A382" t="str">
        <f t="shared" si="5"/>
        <v>Рау АлексейМ16</v>
      </c>
      <c r="B382" s="4">
        <v>44</v>
      </c>
      <c r="C382" s="4" t="s">
        <v>769</v>
      </c>
      <c r="D382" s="4" t="s">
        <v>112</v>
      </c>
      <c r="E382" s="4">
        <v>2007</v>
      </c>
      <c r="F382" s="4" t="s">
        <v>727</v>
      </c>
      <c r="G382" s="4"/>
      <c r="H382" s="4">
        <v>0.01</v>
      </c>
      <c r="I382" s="16" t="s">
        <v>973</v>
      </c>
      <c r="J382" t="str">
        <f>IF(ISERROR(VLOOKUP($C382,Сумма!$B$3:$C$855,2,FALSE)),0,IF(VLOOKUP($C382,Сумма!$B$3:$N$855,13,FALSE)=I382,VLOOKUP($C382,Сумма!$B$3:$C$855,2,FALSE),0))</f>
        <v>СШОР 18 Канищева</v>
      </c>
    </row>
    <row r="383" spans="1:10" ht="15.5" x14ac:dyDescent="0.35">
      <c r="A383" t="str">
        <f t="shared" si="5"/>
        <v/>
      </c>
      <c r="B383" s="40" t="s">
        <v>770</v>
      </c>
      <c r="C383" s="40"/>
      <c r="D383" s="40"/>
      <c r="E383" s="40"/>
      <c r="F383" s="40"/>
      <c r="G383" s="40"/>
      <c r="H383" s="40"/>
      <c r="I383" s="17"/>
      <c r="J383">
        <f>IF(ISERROR(VLOOKUP($C383,Сумма!$B$3:$C$855,2,FALSE)),0,IF(VLOOKUP($C383,Сумма!$B$3:$N$855,13,FALSE)=I383,VLOOKUP($C383,Сумма!$B$3:$C$855,2,FALSE),0))</f>
        <v>0</v>
      </c>
    </row>
    <row r="384" spans="1:10" ht="15.5" x14ac:dyDescent="0.35">
      <c r="A384" t="str">
        <f t="shared" si="5"/>
        <v/>
      </c>
      <c r="B384" s="40"/>
      <c r="C384" s="40"/>
      <c r="D384" s="40"/>
      <c r="E384" s="40"/>
      <c r="F384" s="40"/>
      <c r="G384" s="40"/>
      <c r="H384" s="40"/>
      <c r="I384" s="17"/>
      <c r="J384">
        <f>IF(ISERROR(VLOOKUP($C384,Сумма!$B$3:$C$855,2,FALSE)),0,IF(VLOOKUP($C384,Сумма!$B$3:$N$855,13,FALSE)=I384,VLOOKUP($C384,Сумма!$B$3:$C$855,2,FALSE),0))</f>
        <v>0</v>
      </c>
    </row>
    <row r="385" spans="1:10" ht="28" x14ac:dyDescent="0.35">
      <c r="A385" t="str">
        <f t="shared" si="5"/>
        <v>Фамилия, имя</v>
      </c>
      <c r="B385" s="3" t="s">
        <v>20</v>
      </c>
      <c r="C385" s="4" t="s">
        <v>31</v>
      </c>
      <c r="D385" s="4" t="s">
        <v>21</v>
      </c>
      <c r="E385" s="4" t="s">
        <v>22</v>
      </c>
      <c r="F385" s="4" t="s">
        <v>23</v>
      </c>
      <c r="G385" s="4" t="s">
        <v>24</v>
      </c>
      <c r="H385" s="4" t="s">
        <v>25</v>
      </c>
      <c r="I385" s="16"/>
      <c r="J385">
        <f>IF(ISERROR(VLOOKUP($C385,Сумма!$B$3:$C$855,2,FALSE)),0,IF(VLOOKUP($C385,Сумма!$B$3:$N$855,13,FALSE)=I385,VLOOKUP($C385,Сумма!$B$3:$C$855,2,FALSE),0))</f>
        <v>0</v>
      </c>
    </row>
    <row r="386" spans="1:10" x14ac:dyDescent="0.35">
      <c r="A386" t="str">
        <f t="shared" si="5"/>
        <v>Грибков НикитаМ18</v>
      </c>
      <c r="B386" s="4">
        <v>1</v>
      </c>
      <c r="C386" s="4" t="s">
        <v>603</v>
      </c>
      <c r="D386" s="4" t="s">
        <v>112</v>
      </c>
      <c r="E386" s="4">
        <v>2004</v>
      </c>
      <c r="F386" s="5">
        <v>2.1562499999999998E-2</v>
      </c>
      <c r="G386" s="4">
        <v>1</v>
      </c>
      <c r="H386" s="4">
        <v>200</v>
      </c>
      <c r="I386" s="16" t="s">
        <v>974</v>
      </c>
      <c r="J386" t="str">
        <f>IF(ISERROR(VLOOKUP($C386,Сумма!$B$3:$C$855,2,FALSE)),0,IF(VLOOKUP($C386,Сумма!$B$3:$N$855,13,FALSE)=I386,VLOOKUP($C386,Сумма!$B$3:$C$855,2,FALSE),0))</f>
        <v>СШОР 18 Канищева</v>
      </c>
    </row>
    <row r="387" spans="1:10" x14ac:dyDescent="0.35">
      <c r="A387" t="str">
        <f t="shared" si="5"/>
        <v>Бурдин ЕгорМ18</v>
      </c>
      <c r="B387" s="4">
        <v>2</v>
      </c>
      <c r="C387" s="4" t="s">
        <v>358</v>
      </c>
      <c r="D387" s="4" t="s">
        <v>44</v>
      </c>
      <c r="E387" s="4">
        <v>2004</v>
      </c>
      <c r="F387" s="5">
        <v>2.1863425925925925E-2</v>
      </c>
      <c r="G387" s="4">
        <v>2</v>
      </c>
      <c r="H387" s="4">
        <v>198.7</v>
      </c>
      <c r="I387" s="16" t="s">
        <v>974</v>
      </c>
      <c r="J387" t="str">
        <f>IF(ISERROR(VLOOKUP($C387,Сумма!$B$3:$C$855,2,FALSE)),0,IF(VLOOKUP($C387,Сумма!$B$3:$N$855,13,FALSE)=I387,VLOOKUP($C387,Сумма!$B$3:$C$855,2,FALSE),0))</f>
        <v>СШОР 18 Берёзовая р</v>
      </c>
    </row>
    <row r="388" spans="1:10" x14ac:dyDescent="0.35">
      <c r="A388" t="str">
        <f t="shared" si="5"/>
        <v>Козлов МакарМ18</v>
      </c>
      <c r="B388" s="4">
        <v>3</v>
      </c>
      <c r="C388" s="4" t="s">
        <v>361</v>
      </c>
      <c r="D388" s="4" t="s">
        <v>143</v>
      </c>
      <c r="E388" s="4">
        <v>2005</v>
      </c>
      <c r="F388" s="5">
        <v>2.2962962962962966E-2</v>
      </c>
      <c r="G388" s="4">
        <v>3</v>
      </c>
      <c r="H388" s="4">
        <v>193.6</v>
      </c>
      <c r="I388" s="16" t="s">
        <v>974</v>
      </c>
      <c r="J388" t="str">
        <f>IF(ISERROR(VLOOKUP($C388,Сумма!$B$3:$C$855,2,FALSE)),0,IF(VLOOKUP($C388,Сумма!$B$3:$N$855,13,FALSE)=I388,VLOOKUP($C388,Сумма!$B$3:$C$855,2,FALSE),0))</f>
        <v>СШОР 18 Астахова</v>
      </c>
    </row>
    <row r="389" spans="1:10" x14ac:dyDescent="0.35">
      <c r="A389" t="str">
        <f t="shared" si="5"/>
        <v>Бунегин ИльяМ18</v>
      </c>
      <c r="B389" s="4">
        <v>4</v>
      </c>
      <c r="C389" s="4" t="s">
        <v>604</v>
      </c>
      <c r="D389" s="4" t="s">
        <v>112</v>
      </c>
      <c r="E389" s="4">
        <v>2004</v>
      </c>
      <c r="F389" s="5">
        <v>2.3171296296296297E-2</v>
      </c>
      <c r="G389" s="4">
        <v>4</v>
      </c>
      <c r="H389" s="4">
        <v>192.6</v>
      </c>
      <c r="I389" s="16" t="s">
        <v>974</v>
      </c>
      <c r="J389" t="str">
        <f>IF(ISERROR(VLOOKUP($C389,Сумма!$B$3:$C$855,2,FALSE)),0,IF(VLOOKUP($C389,Сумма!$B$3:$N$855,13,FALSE)=I389,VLOOKUP($C389,Сумма!$B$3:$C$855,2,FALSE),0))</f>
        <v>СШОР 18 Канищева</v>
      </c>
    </row>
    <row r="390" spans="1:10" x14ac:dyDescent="0.35">
      <c r="A390" t="str">
        <f t="shared" si="5"/>
        <v>Лукин ИванМ18</v>
      </c>
      <c r="B390" s="4">
        <v>5</v>
      </c>
      <c r="C390" s="4" t="s">
        <v>357</v>
      </c>
      <c r="D390" s="4" t="s">
        <v>48</v>
      </c>
      <c r="E390" s="4">
        <v>2005</v>
      </c>
      <c r="F390" s="5">
        <v>2.3831018518518519E-2</v>
      </c>
      <c r="G390" s="4">
        <v>5</v>
      </c>
      <c r="H390" s="4">
        <v>189.5</v>
      </c>
      <c r="I390" s="16" t="s">
        <v>974</v>
      </c>
      <c r="J390" t="str">
        <f>IF(ISERROR(VLOOKUP($C390,Сумма!$B$3:$C$855,2,FALSE)),0,IF(VLOOKUP($C390,Сумма!$B$3:$N$855,13,FALSE)=I390,VLOOKUP($C390,Сумма!$B$3:$C$855,2,FALSE),0))</f>
        <v>СШОР 18 Юго-Запад</v>
      </c>
    </row>
    <row r="391" spans="1:10" x14ac:dyDescent="0.35">
      <c r="A391" t="str">
        <f t="shared" si="5"/>
        <v>Тузиков ИванМ18</v>
      </c>
      <c r="B391" s="4">
        <v>6</v>
      </c>
      <c r="C391" s="4" t="s">
        <v>363</v>
      </c>
      <c r="D391" s="4" t="s">
        <v>94</v>
      </c>
      <c r="E391" s="4">
        <v>2004</v>
      </c>
      <c r="F391" s="5">
        <v>2.4363425925925927E-2</v>
      </c>
      <c r="G391" s="4">
        <v>6</v>
      </c>
      <c r="H391" s="4">
        <v>187.1</v>
      </c>
      <c r="I391" s="16" t="s">
        <v>974</v>
      </c>
      <c r="J391" t="str">
        <f>IF(ISERROR(VLOOKUP($C391,Сумма!$B$3:$C$855,2,FALSE)),0,IF(VLOOKUP($C391,Сумма!$B$3:$N$855,13,FALSE)=I391,VLOOKUP($C391,Сумма!$B$3:$C$855,2,FALSE),0))</f>
        <v>СШОР 18 Вильденберг</v>
      </c>
    </row>
    <row r="392" spans="1:10" x14ac:dyDescent="0.35">
      <c r="A392" t="str">
        <f t="shared" si="5"/>
        <v>Джамил ИосифМ18</v>
      </c>
      <c r="B392" s="4">
        <v>7</v>
      </c>
      <c r="C392" s="4" t="s">
        <v>356</v>
      </c>
      <c r="D392" s="4" t="s">
        <v>98</v>
      </c>
      <c r="E392" s="4">
        <v>2005</v>
      </c>
      <c r="F392" s="5">
        <v>2.5069444444444446E-2</v>
      </c>
      <c r="G392" s="4">
        <v>7</v>
      </c>
      <c r="H392" s="4">
        <v>183.8</v>
      </c>
      <c r="I392" s="16" t="s">
        <v>974</v>
      </c>
      <c r="J392" t="str">
        <f>IF(ISERROR(VLOOKUP($C392,Сумма!$B$3:$C$855,2,FALSE)),0,IF(VLOOKUP($C392,Сумма!$B$3:$N$855,13,FALSE)=I392,VLOOKUP($C392,Сумма!$B$3:$C$855,2,FALSE),0))</f>
        <v>СШОР 18 Торнадо</v>
      </c>
    </row>
    <row r="393" spans="1:10" x14ac:dyDescent="0.35">
      <c r="A393" t="str">
        <f t="shared" si="5"/>
        <v>Янишевский ИльяМ18</v>
      </c>
      <c r="B393" s="4">
        <v>8</v>
      </c>
      <c r="C393" s="4" t="s">
        <v>364</v>
      </c>
      <c r="D393" s="4" t="s">
        <v>42</v>
      </c>
      <c r="E393" s="4">
        <v>2004</v>
      </c>
      <c r="F393" s="5">
        <v>2.5324074074074079E-2</v>
      </c>
      <c r="G393" s="4">
        <v>8</v>
      </c>
      <c r="H393" s="4">
        <v>182.6</v>
      </c>
      <c r="I393" s="16" t="s">
        <v>974</v>
      </c>
      <c r="J393" t="str">
        <f>IF(ISERROR(VLOOKUP($C393,Сумма!$B$3:$C$855,2,FALSE)),0,IF(VLOOKUP($C393,Сумма!$B$3:$N$855,13,FALSE)=I393,VLOOKUP($C393,Сумма!$B$3:$C$855,2,FALSE),0))</f>
        <v>СШОР 18 Авдеев</v>
      </c>
    </row>
    <row r="394" spans="1:10" x14ac:dyDescent="0.35">
      <c r="A394" t="str">
        <f t="shared" si="5"/>
        <v>Бунегин КириллМ18</v>
      </c>
      <c r="B394" s="4">
        <v>9</v>
      </c>
      <c r="C394" s="4" t="s">
        <v>610</v>
      </c>
      <c r="D394" s="4" t="s">
        <v>112</v>
      </c>
      <c r="E394" s="4">
        <v>2004</v>
      </c>
      <c r="F394" s="5">
        <v>2.5879629629629627E-2</v>
      </c>
      <c r="G394" s="4">
        <v>9</v>
      </c>
      <c r="H394" s="4">
        <v>180</v>
      </c>
      <c r="I394" s="16" t="s">
        <v>974</v>
      </c>
      <c r="J394" t="str">
        <f>IF(ISERROR(VLOOKUP($C394,Сумма!$B$3:$C$855,2,FALSE)),0,IF(VLOOKUP($C394,Сумма!$B$3:$N$855,13,FALSE)=I394,VLOOKUP($C394,Сумма!$B$3:$C$855,2,FALSE),0))</f>
        <v>СШОР 18 Канищева</v>
      </c>
    </row>
    <row r="395" spans="1:10" x14ac:dyDescent="0.35">
      <c r="A395" t="str">
        <f t="shared" si="5"/>
        <v>Ершов ДмитрийМ18</v>
      </c>
      <c r="B395" s="4">
        <v>10</v>
      </c>
      <c r="C395" s="4" t="s">
        <v>606</v>
      </c>
      <c r="D395" s="4" t="s">
        <v>94</v>
      </c>
      <c r="E395" s="4">
        <v>2005</v>
      </c>
      <c r="F395" s="5">
        <v>2.6921296296296294E-2</v>
      </c>
      <c r="G395" s="4">
        <v>10</v>
      </c>
      <c r="H395" s="4">
        <v>175.2</v>
      </c>
      <c r="I395" s="16" t="s">
        <v>974</v>
      </c>
      <c r="J395" t="str">
        <f>IF(ISERROR(VLOOKUP($C395,Сумма!$B$3:$C$855,2,FALSE)),0,IF(VLOOKUP($C395,Сумма!$B$3:$N$855,13,FALSE)=I395,VLOOKUP($C395,Сумма!$B$3:$C$855,2,FALSE),0))</f>
        <v>СШОР 18 Вильденберг</v>
      </c>
    </row>
    <row r="396" spans="1:10" x14ac:dyDescent="0.35">
      <c r="A396" t="str">
        <f t="shared" si="5"/>
        <v>Николаев ИльяМ18</v>
      </c>
      <c r="B396" s="4">
        <v>11</v>
      </c>
      <c r="C396" s="4" t="s">
        <v>704</v>
      </c>
      <c r="D396" s="4" t="s">
        <v>98</v>
      </c>
      <c r="E396" s="4">
        <v>2005</v>
      </c>
      <c r="F396" s="5">
        <v>3.0439814814814819E-2</v>
      </c>
      <c r="G396" s="4">
        <v>11</v>
      </c>
      <c r="H396" s="4">
        <v>158.9</v>
      </c>
      <c r="I396" s="16" t="s">
        <v>974</v>
      </c>
      <c r="J396" t="str">
        <f>IF(ISERROR(VLOOKUP($C396,Сумма!$B$3:$C$855,2,FALSE)),0,IF(VLOOKUP($C396,Сумма!$B$3:$N$855,13,FALSE)=I396,VLOOKUP($C396,Сумма!$B$3:$C$855,2,FALSE),0))</f>
        <v>СШОР 18 Торнадо</v>
      </c>
    </row>
    <row r="397" spans="1:10" x14ac:dyDescent="0.35">
      <c r="A397" t="str">
        <f t="shared" si="5"/>
        <v>Зюзюков ЕгорМ18</v>
      </c>
      <c r="B397" s="4">
        <v>12</v>
      </c>
      <c r="C397" s="4" t="s">
        <v>600</v>
      </c>
      <c r="D397" s="4" t="s">
        <v>98</v>
      </c>
      <c r="E397" s="4">
        <v>2005</v>
      </c>
      <c r="F397" s="5">
        <v>3.0567129629629628E-2</v>
      </c>
      <c r="G397" s="4">
        <v>12</v>
      </c>
      <c r="H397" s="4">
        <v>158.30000000000001</v>
      </c>
      <c r="I397" s="16" t="s">
        <v>974</v>
      </c>
      <c r="J397" t="str">
        <f>IF(ISERROR(VLOOKUP($C397,Сумма!$B$3:$C$855,2,FALSE)),0,IF(VLOOKUP($C397,Сумма!$B$3:$N$855,13,FALSE)=I397,VLOOKUP($C397,Сумма!$B$3:$C$855,2,FALSE),0))</f>
        <v>СШОР 18 Торнадо</v>
      </c>
    </row>
    <row r="398" spans="1:10" x14ac:dyDescent="0.35">
      <c r="A398" t="str">
        <f t="shared" ref="A398:A450" si="6">C398&amp;I398</f>
        <v>Голев СергейМ18</v>
      </c>
      <c r="B398" s="4">
        <v>13</v>
      </c>
      <c r="C398" s="4" t="s">
        <v>365</v>
      </c>
      <c r="D398" s="4" t="s">
        <v>44</v>
      </c>
      <c r="E398" s="4">
        <v>2005</v>
      </c>
      <c r="F398" s="5">
        <v>3.3113425925925928E-2</v>
      </c>
      <c r="G398" s="4">
        <v>13</v>
      </c>
      <c r="H398" s="4">
        <v>146.5</v>
      </c>
      <c r="I398" s="16" t="s">
        <v>974</v>
      </c>
      <c r="J398" t="str">
        <f>IF(ISERROR(VLOOKUP($C398,Сумма!$B$3:$C$855,2,FALSE)),0,IF(VLOOKUP($C398,Сумма!$B$3:$N$855,13,FALSE)=I398,VLOOKUP($C398,Сумма!$B$3:$C$855,2,FALSE),0))</f>
        <v>СШОР 18 Берёзовая р</v>
      </c>
    </row>
    <row r="399" spans="1:10" x14ac:dyDescent="0.35">
      <c r="A399" t="str">
        <f t="shared" si="6"/>
        <v>Кузичкин ВадимМ18</v>
      </c>
      <c r="B399" s="4">
        <v>14</v>
      </c>
      <c r="C399" s="4" t="s">
        <v>705</v>
      </c>
      <c r="D399" s="4" t="s">
        <v>33</v>
      </c>
      <c r="E399" s="4">
        <v>2004</v>
      </c>
      <c r="F399" s="5">
        <v>3.7164351851851851E-2</v>
      </c>
      <c r="G399" s="4">
        <v>14</v>
      </c>
      <c r="H399" s="4">
        <v>127.7</v>
      </c>
      <c r="I399" s="16" t="s">
        <v>974</v>
      </c>
      <c r="J399" t="str">
        <f>IF(ISERROR(VLOOKUP($C399,Сумма!$B$3:$C$855,2,FALSE)),0,IF(VLOOKUP($C399,Сумма!$B$3:$N$855,13,FALSE)=I399,VLOOKUP($C399,Сумма!$B$3:$C$855,2,FALSE),0))</f>
        <v>СШОР 18 ОРИОН</v>
      </c>
    </row>
    <row r="400" spans="1:10" x14ac:dyDescent="0.35">
      <c r="A400" t="str">
        <f t="shared" si="6"/>
        <v>Дудкин АндрейМ18</v>
      </c>
      <c r="B400" s="4">
        <v>15</v>
      </c>
      <c r="C400" s="4" t="s">
        <v>707</v>
      </c>
      <c r="D400" s="4" t="s">
        <v>112</v>
      </c>
      <c r="E400" s="4">
        <v>2004</v>
      </c>
      <c r="F400" s="5">
        <v>3.9745370370370368E-2</v>
      </c>
      <c r="G400" s="4">
        <v>15</v>
      </c>
      <c r="H400" s="4">
        <v>115.7</v>
      </c>
      <c r="I400" s="16" t="s">
        <v>974</v>
      </c>
      <c r="J400" t="str">
        <f>IF(ISERROR(VLOOKUP($C400,Сумма!$B$3:$C$855,2,FALSE)),0,IF(VLOOKUP($C400,Сумма!$B$3:$N$855,13,FALSE)=I400,VLOOKUP($C400,Сумма!$B$3:$C$855,2,FALSE),0))</f>
        <v>СШОР 18 Канищева</v>
      </c>
    </row>
    <row r="401" spans="1:10" x14ac:dyDescent="0.35">
      <c r="A401" t="str">
        <f t="shared" si="6"/>
        <v>Винокуров СтаниславМ18</v>
      </c>
      <c r="B401" s="4">
        <v>16</v>
      </c>
      <c r="C401" s="4" t="s">
        <v>359</v>
      </c>
      <c r="D401" s="4" t="s">
        <v>98</v>
      </c>
      <c r="E401" s="4">
        <v>2004</v>
      </c>
      <c r="F401" s="5">
        <v>4.1053240740740744E-2</v>
      </c>
      <c r="G401" s="4">
        <v>16</v>
      </c>
      <c r="H401" s="4">
        <v>109.7</v>
      </c>
      <c r="I401" s="16" t="s">
        <v>974</v>
      </c>
      <c r="J401" t="str">
        <f>IF(ISERROR(VLOOKUP($C401,Сумма!$B$3:$C$855,2,FALSE)),0,IF(VLOOKUP($C401,Сумма!$B$3:$N$855,13,FALSE)=I401,VLOOKUP($C401,Сумма!$B$3:$C$855,2,FALSE),0))</f>
        <v>СШОР 18 Торнадо</v>
      </c>
    </row>
    <row r="402" spans="1:10" x14ac:dyDescent="0.35">
      <c r="A402" t="str">
        <f t="shared" si="6"/>
        <v>Бруквин ДанилаМ18</v>
      </c>
      <c r="B402" s="4">
        <v>17</v>
      </c>
      <c r="C402" s="4" t="s">
        <v>609</v>
      </c>
      <c r="D402" s="4" t="s">
        <v>143</v>
      </c>
      <c r="E402" s="4">
        <v>2005</v>
      </c>
      <c r="F402" s="5">
        <v>4.1643518518518517E-2</v>
      </c>
      <c r="G402" s="4">
        <v>17</v>
      </c>
      <c r="H402" s="4">
        <v>106.9</v>
      </c>
      <c r="I402" s="16" t="s">
        <v>974</v>
      </c>
      <c r="J402" t="str">
        <f>IF(ISERROR(VLOOKUP($C402,Сумма!$B$3:$C$855,2,FALSE)),0,IF(VLOOKUP($C402,Сумма!$B$3:$N$855,13,FALSE)=I402,VLOOKUP($C402,Сумма!$B$3:$C$855,2,FALSE),0))</f>
        <v>СШОР 18 Астахова</v>
      </c>
    </row>
    <row r="403" spans="1:10" x14ac:dyDescent="0.35">
      <c r="A403" t="str">
        <f t="shared" si="6"/>
        <v>Косолапов ЯрославМ18</v>
      </c>
      <c r="B403" s="4">
        <v>18</v>
      </c>
      <c r="C403" s="4" t="s">
        <v>709</v>
      </c>
      <c r="D403" s="4" t="s">
        <v>35</v>
      </c>
      <c r="E403" s="4">
        <v>2005</v>
      </c>
      <c r="F403" s="5">
        <v>4.2395833333333334E-2</v>
      </c>
      <c r="G403" s="4">
        <v>18</v>
      </c>
      <c r="H403" s="4">
        <v>103.4</v>
      </c>
      <c r="I403" s="16" t="s">
        <v>974</v>
      </c>
      <c r="J403" t="str">
        <f>IF(ISERROR(VLOOKUP($C403,Сумма!$B$3:$C$855,2,FALSE)),0,IF(VLOOKUP($C403,Сумма!$B$3:$N$855,13,FALSE)=I403,VLOOKUP($C403,Сумма!$B$3:$C$855,2,FALSE),0))</f>
        <v>СШОР 18 АТЛЕТ</v>
      </c>
    </row>
    <row r="404" spans="1:10" x14ac:dyDescent="0.35">
      <c r="A404" t="str">
        <f t="shared" si="6"/>
        <v>Истомин ПавелМ18</v>
      </c>
      <c r="B404" s="4">
        <v>19</v>
      </c>
      <c r="C404" s="4" t="s">
        <v>708</v>
      </c>
      <c r="D404" s="4" t="s">
        <v>112</v>
      </c>
      <c r="E404" s="4">
        <v>2004</v>
      </c>
      <c r="F404" s="5">
        <v>4.7418981481481486E-2</v>
      </c>
      <c r="G404" s="4">
        <v>19</v>
      </c>
      <c r="H404" s="4">
        <v>80.099999999999994</v>
      </c>
      <c r="I404" s="16" t="s">
        <v>974</v>
      </c>
      <c r="J404" t="str">
        <f>IF(ISERROR(VLOOKUP($C404,Сумма!$B$3:$C$855,2,FALSE)),0,IF(VLOOKUP($C404,Сумма!$B$3:$N$855,13,FALSE)=I404,VLOOKUP($C404,Сумма!$B$3:$C$855,2,FALSE),0))</f>
        <v>СШОР 18 Канищева</v>
      </c>
    </row>
    <row r="405" spans="1:10" x14ac:dyDescent="0.35">
      <c r="A405" t="str">
        <f t="shared" si="6"/>
        <v>Новиков АндрейМ18</v>
      </c>
      <c r="B405" s="4">
        <v>20</v>
      </c>
      <c r="C405" s="4" t="s">
        <v>366</v>
      </c>
      <c r="D405" s="4" t="s">
        <v>42</v>
      </c>
      <c r="E405" s="4">
        <v>2005</v>
      </c>
      <c r="F405" s="5">
        <v>5.1747685185185188E-2</v>
      </c>
      <c r="G405" s="4">
        <v>20</v>
      </c>
      <c r="H405" s="4">
        <v>60.1</v>
      </c>
      <c r="I405" s="16" t="s">
        <v>974</v>
      </c>
      <c r="J405" t="str">
        <f>IF(ISERROR(VLOOKUP($C405,Сумма!$B$3:$C$855,2,FALSE)),0,IF(VLOOKUP($C405,Сумма!$B$3:$N$855,13,FALSE)=I405,VLOOKUP($C405,Сумма!$B$3:$C$855,2,FALSE),0))</f>
        <v>СШОР 18 Авдеев</v>
      </c>
    </row>
    <row r="406" spans="1:10" x14ac:dyDescent="0.35">
      <c r="A406" t="str">
        <f t="shared" si="6"/>
        <v>Богданов АндрейМ18</v>
      </c>
      <c r="B406" s="4">
        <v>21</v>
      </c>
      <c r="C406" s="4" t="s">
        <v>368</v>
      </c>
      <c r="D406" s="4" t="s">
        <v>61</v>
      </c>
      <c r="E406" s="4">
        <v>2004</v>
      </c>
      <c r="F406" s="4" t="s">
        <v>727</v>
      </c>
      <c r="G406" s="4"/>
      <c r="H406" s="4">
        <v>0.01</v>
      </c>
      <c r="I406" s="16" t="s">
        <v>974</v>
      </c>
      <c r="J406" t="str">
        <f>IF(ISERROR(VLOOKUP($C406,Сумма!$B$3:$C$855,2,FALSE)),0,IF(VLOOKUP($C406,Сумма!$B$3:$N$855,13,FALSE)=I406,VLOOKUP($C406,Сумма!$B$3:$C$855,2,FALSE),0))</f>
        <v>СШОР 18 Азимут</v>
      </c>
    </row>
    <row r="407" spans="1:10" ht="15.5" x14ac:dyDescent="0.35">
      <c r="A407" t="str">
        <f t="shared" si="6"/>
        <v/>
      </c>
      <c r="B407" s="40" t="s">
        <v>771</v>
      </c>
      <c r="C407" s="40"/>
      <c r="D407" s="40"/>
      <c r="E407" s="40"/>
      <c r="F407" s="40"/>
      <c r="G407" s="40"/>
      <c r="H407" s="40"/>
      <c r="I407" s="17"/>
      <c r="J407">
        <f>IF(ISERROR(VLOOKUP($C407,Сумма!$B$3:$C$855,2,FALSE)),0,IF(VLOOKUP($C407,Сумма!$B$3:$N$855,13,FALSE)=I407,VLOOKUP($C407,Сумма!$B$3:$C$855,2,FALSE),0))</f>
        <v>0</v>
      </c>
    </row>
    <row r="408" spans="1:10" ht="15.5" x14ac:dyDescent="0.35">
      <c r="A408" t="str">
        <f t="shared" si="6"/>
        <v/>
      </c>
      <c r="B408" s="40"/>
      <c r="C408" s="40"/>
      <c r="D408" s="40"/>
      <c r="E408" s="40"/>
      <c r="F408" s="40"/>
      <c r="G408" s="40"/>
      <c r="H408" s="40"/>
      <c r="I408" s="17"/>
      <c r="J408">
        <f>IF(ISERROR(VLOOKUP($C408,Сумма!$B$3:$C$855,2,FALSE)),0,IF(VLOOKUP($C408,Сумма!$B$3:$N$855,13,FALSE)=I408,VLOOKUP($C408,Сумма!$B$3:$C$855,2,FALSE),0))</f>
        <v>0</v>
      </c>
    </row>
    <row r="409" spans="1:10" ht="28" x14ac:dyDescent="0.35">
      <c r="A409" t="str">
        <f t="shared" si="6"/>
        <v>Фамилия, имя</v>
      </c>
      <c r="B409" s="3" t="s">
        <v>20</v>
      </c>
      <c r="C409" s="4" t="s">
        <v>31</v>
      </c>
      <c r="D409" s="4" t="s">
        <v>21</v>
      </c>
      <c r="E409" s="4" t="s">
        <v>22</v>
      </c>
      <c r="F409" s="4" t="s">
        <v>23</v>
      </c>
      <c r="G409" s="4" t="s">
        <v>24</v>
      </c>
      <c r="H409" s="4" t="s">
        <v>25</v>
      </c>
      <c r="I409" s="16"/>
      <c r="J409">
        <f>IF(ISERROR(VLOOKUP($C409,Сумма!$B$3:$C$855,2,FALSE)),0,IF(VLOOKUP($C409,Сумма!$B$3:$N$855,13,FALSE)=I409,VLOOKUP($C409,Сумма!$B$3:$C$855,2,FALSE),0))</f>
        <v>0</v>
      </c>
    </row>
    <row r="410" spans="1:10" x14ac:dyDescent="0.35">
      <c r="A410" t="str">
        <f t="shared" si="6"/>
        <v>Вирютин ОлегМВ</v>
      </c>
      <c r="B410" s="4">
        <v>1</v>
      </c>
      <c r="C410" s="4" t="s">
        <v>369</v>
      </c>
      <c r="D410" s="4" t="s">
        <v>710</v>
      </c>
      <c r="E410" s="4">
        <v>1966</v>
      </c>
      <c r="F410" s="5">
        <v>2.0925925925925928E-2</v>
      </c>
      <c r="G410" s="4">
        <v>1</v>
      </c>
      <c r="H410" s="4">
        <v>200</v>
      </c>
      <c r="I410" s="16" t="s">
        <v>975</v>
      </c>
      <c r="J410" t="str">
        <f>IF(ISERROR(VLOOKUP($C410,Сумма!$B$3:$C$855,2,FALSE)),0,IF(VLOOKUP($C410,Сумма!$B$3:$N$855,13,FALSE)=I410,VLOOKUP($C410,Сумма!$B$3:$C$855,2,FALSE),0))</f>
        <v>Воронеж</v>
      </c>
    </row>
    <row r="411" spans="1:10" x14ac:dyDescent="0.35">
      <c r="A411" t="str">
        <f t="shared" si="6"/>
        <v>Кандауров ЕвгенийМВ</v>
      </c>
      <c r="B411" s="4">
        <v>2</v>
      </c>
      <c r="C411" s="4" t="s">
        <v>371</v>
      </c>
      <c r="D411" s="4" t="s">
        <v>27</v>
      </c>
      <c r="E411" s="4">
        <v>1984</v>
      </c>
      <c r="F411" s="5">
        <v>2.2083333333333333E-2</v>
      </c>
      <c r="G411" s="4">
        <v>2</v>
      </c>
      <c r="H411" s="4">
        <v>194.5</v>
      </c>
      <c r="I411" s="16" t="s">
        <v>975</v>
      </c>
      <c r="J411" t="str">
        <f>IF(ISERROR(VLOOKUP($C411,Сумма!$B$3:$C$855,2,FALSE)),0,IF(VLOOKUP($C411,Сумма!$B$3:$N$855,13,FALSE)=I411,VLOOKUP($C411,Сумма!$B$3:$C$855,2,FALSE),0))</f>
        <v>Воронеж</v>
      </c>
    </row>
    <row r="412" spans="1:10" x14ac:dyDescent="0.35">
      <c r="A412" t="str">
        <f t="shared" si="6"/>
        <v>Макейчик СергейМВ</v>
      </c>
      <c r="B412" s="4">
        <v>3</v>
      </c>
      <c r="C412" s="4" t="s">
        <v>370</v>
      </c>
      <c r="D412" s="4" t="s">
        <v>37</v>
      </c>
      <c r="E412" s="4">
        <v>1967</v>
      </c>
      <c r="F412" s="5">
        <v>2.2268518518518521E-2</v>
      </c>
      <c r="G412" s="4">
        <v>3</v>
      </c>
      <c r="H412" s="4">
        <v>193.6</v>
      </c>
      <c r="I412" s="16" t="s">
        <v>975</v>
      </c>
      <c r="J412" t="str">
        <f>IF(ISERROR(VLOOKUP($C412,Сумма!$B$3:$C$855,2,FALSE)),0,IF(VLOOKUP($C412,Сумма!$B$3:$N$855,13,FALSE)=I412,VLOOKUP($C412,Сумма!$B$3:$C$855,2,FALSE),0))</f>
        <v>СШОР 18 Макейчик</v>
      </c>
    </row>
    <row r="413" spans="1:10" x14ac:dyDescent="0.35">
      <c r="A413" t="str">
        <f t="shared" si="6"/>
        <v>Новокщенов ВасилийМВ</v>
      </c>
      <c r="B413" s="4">
        <v>4</v>
      </c>
      <c r="C413" s="4" t="s">
        <v>772</v>
      </c>
      <c r="D413" s="4" t="s">
        <v>773</v>
      </c>
      <c r="E413" s="4">
        <v>1961</v>
      </c>
      <c r="F413" s="5">
        <v>3.2418981481481479E-2</v>
      </c>
      <c r="G413" s="4">
        <v>4</v>
      </c>
      <c r="H413" s="4">
        <v>145.1</v>
      </c>
      <c r="I413" s="16" t="s">
        <v>975</v>
      </c>
      <c r="J413" t="str">
        <f>IF(ISERROR(VLOOKUP($C413,Сумма!$B$3:$C$855,2,FALSE)),0,IF(VLOOKUP($C413,Сумма!$B$3:$N$855,13,FALSE)=I413,VLOOKUP($C413,Сумма!$B$3:$C$855,2,FALSE),0))</f>
        <v>Шапкино</v>
      </c>
    </row>
    <row r="414" spans="1:10" x14ac:dyDescent="0.35">
      <c r="A414" t="str">
        <f t="shared" si="6"/>
        <v>Шишов СергейМВ</v>
      </c>
      <c r="B414" s="4">
        <v>5</v>
      </c>
      <c r="C414" s="4" t="s">
        <v>774</v>
      </c>
      <c r="D414" s="4" t="s">
        <v>94</v>
      </c>
      <c r="E414" s="4">
        <v>1965</v>
      </c>
      <c r="F414" s="4" t="s">
        <v>727</v>
      </c>
      <c r="G414" s="4"/>
      <c r="H414" s="4">
        <v>0.01</v>
      </c>
      <c r="I414" s="16" t="s">
        <v>975</v>
      </c>
      <c r="J414" t="str">
        <f>IF(ISERROR(VLOOKUP($C414,Сумма!$B$3:$C$855,2,FALSE)),0,IF(VLOOKUP($C414,Сумма!$B$3:$N$855,13,FALSE)=I414,VLOOKUP($C414,Сумма!$B$3:$C$855,2,FALSE),0))</f>
        <v>СШОР 18 Вильденберг</v>
      </c>
    </row>
    <row r="415" spans="1:10" x14ac:dyDescent="0.35">
      <c r="A415" t="str">
        <f t="shared" si="6"/>
        <v>Бунегин ОлегМВ</v>
      </c>
      <c r="B415" s="4">
        <v>6</v>
      </c>
      <c r="C415" s="4" t="s">
        <v>623</v>
      </c>
      <c r="D415" s="4" t="s">
        <v>112</v>
      </c>
      <c r="E415" s="4">
        <v>1975</v>
      </c>
      <c r="F415" s="4" t="s">
        <v>727</v>
      </c>
      <c r="G415" s="4"/>
      <c r="H415" s="4">
        <v>0.01</v>
      </c>
      <c r="I415" s="16" t="s">
        <v>975</v>
      </c>
      <c r="J415" t="str">
        <f>IF(ISERROR(VLOOKUP($C415,Сумма!$B$3:$C$855,2,FALSE)),0,IF(VLOOKUP($C415,Сумма!$B$3:$N$855,13,FALSE)=I415,VLOOKUP($C415,Сумма!$B$3:$C$855,2,FALSE),0))</f>
        <v>СШОР 18 Канищева</v>
      </c>
    </row>
    <row r="416" spans="1:10" ht="15.5" x14ac:dyDescent="0.35">
      <c r="A416" t="str">
        <f t="shared" si="6"/>
        <v/>
      </c>
      <c r="B416" s="40" t="s">
        <v>775</v>
      </c>
      <c r="C416" s="40"/>
      <c r="D416" s="40"/>
      <c r="E416" s="40"/>
      <c r="F416" s="40"/>
      <c r="G416" s="40"/>
      <c r="H416" s="40"/>
      <c r="I416" s="17"/>
      <c r="J416">
        <f>IF(ISERROR(VLOOKUP($C416,Сумма!$B$3:$C$855,2,FALSE)),0,IF(VLOOKUP($C416,Сумма!$B$3:$N$855,13,FALSE)=I416,VLOOKUP($C416,Сумма!$B$3:$C$855,2,FALSE),0))</f>
        <v>0</v>
      </c>
    </row>
    <row r="417" spans="1:10" ht="15.5" x14ac:dyDescent="0.35">
      <c r="A417" t="str">
        <f t="shared" si="6"/>
        <v/>
      </c>
      <c r="B417" s="40"/>
      <c r="C417" s="40"/>
      <c r="D417" s="40"/>
      <c r="E417" s="40"/>
      <c r="F417" s="40"/>
      <c r="G417" s="40"/>
      <c r="H417" s="40"/>
      <c r="I417" s="17"/>
      <c r="J417">
        <f>IF(ISERROR(VLOOKUP($C417,Сумма!$B$3:$C$855,2,FALSE)),0,IF(VLOOKUP($C417,Сумма!$B$3:$N$855,13,FALSE)=I417,VLOOKUP($C417,Сумма!$B$3:$C$855,2,FALSE),0))</f>
        <v>0</v>
      </c>
    </row>
    <row r="418" spans="1:10" ht="28" x14ac:dyDescent="0.35">
      <c r="A418" t="str">
        <f t="shared" si="6"/>
        <v>Фамилия, имя</v>
      </c>
      <c r="B418" s="3" t="s">
        <v>20</v>
      </c>
      <c r="C418" s="4" t="s">
        <v>31</v>
      </c>
      <c r="D418" s="4" t="s">
        <v>21</v>
      </c>
      <c r="E418" s="4" t="s">
        <v>22</v>
      </c>
      <c r="F418" s="4" t="s">
        <v>23</v>
      </c>
      <c r="G418" s="4" t="s">
        <v>24</v>
      </c>
      <c r="H418" s="4" t="s">
        <v>25</v>
      </c>
      <c r="I418" s="16"/>
      <c r="J418">
        <f>IF(ISERROR(VLOOKUP($C418,Сумма!$B$3:$C$855,2,FALSE)),0,IF(VLOOKUP($C418,Сумма!$B$3:$N$855,13,FALSE)=I418,VLOOKUP($C418,Сумма!$B$3:$C$855,2,FALSE),0))</f>
        <v>0</v>
      </c>
    </row>
    <row r="419" spans="1:10" x14ac:dyDescent="0.35">
      <c r="A419" t="str">
        <f t="shared" si="6"/>
        <v>Попов ИгорьМЭ</v>
      </c>
      <c r="B419" s="4">
        <v>1</v>
      </c>
      <c r="C419" s="4" t="s">
        <v>598</v>
      </c>
      <c r="D419" s="4" t="s">
        <v>776</v>
      </c>
      <c r="E419" s="4">
        <v>1992</v>
      </c>
      <c r="F419" s="5">
        <v>2.3472222222222217E-2</v>
      </c>
      <c r="G419" s="4">
        <v>1</v>
      </c>
      <c r="H419" s="4">
        <v>200</v>
      </c>
      <c r="I419" s="16" t="s">
        <v>976</v>
      </c>
      <c r="J419">
        <f>IF(ISERROR(VLOOKUP($C419,Сумма!$B$3:$C$855,2,FALSE)),0,IF(VLOOKUP($C419,Сумма!$B$3:$N$855,13,FALSE)=I419,VLOOKUP($C419,Сумма!$B$3:$C$855,2,FALSE),0))</f>
        <v>0</v>
      </c>
    </row>
    <row r="420" spans="1:10" x14ac:dyDescent="0.35">
      <c r="A420" t="str">
        <f t="shared" si="6"/>
        <v>Потылицын ИванМЭ</v>
      </c>
      <c r="B420" s="4">
        <v>2</v>
      </c>
      <c r="C420" s="4" t="s">
        <v>777</v>
      </c>
      <c r="D420" s="4" t="s">
        <v>35</v>
      </c>
      <c r="E420" s="4">
        <v>1990</v>
      </c>
      <c r="F420" s="5">
        <v>2.4699074074074078E-2</v>
      </c>
      <c r="G420" s="4">
        <v>2</v>
      </c>
      <c r="H420" s="4">
        <v>194.8</v>
      </c>
      <c r="I420" s="16" t="s">
        <v>976</v>
      </c>
      <c r="J420" t="str">
        <f>IF(ISERROR(VLOOKUP($C420,Сумма!$B$3:$C$855,2,FALSE)),0,IF(VLOOKUP($C420,Сумма!$B$3:$N$855,13,FALSE)=I420,VLOOKUP($C420,Сумма!$B$3:$C$855,2,FALSE),0))</f>
        <v>СШОР 18 АТЛЕТ</v>
      </c>
    </row>
    <row r="421" spans="1:10" x14ac:dyDescent="0.35">
      <c r="A421" t="str">
        <f t="shared" si="6"/>
        <v>Яньшин ВладиславМЭ</v>
      </c>
      <c r="B421" s="4">
        <v>3</v>
      </c>
      <c r="C421" s="4" t="s">
        <v>384</v>
      </c>
      <c r="D421" s="4" t="s">
        <v>377</v>
      </c>
      <c r="E421" s="4">
        <v>2002</v>
      </c>
      <c r="F421" s="5">
        <v>2.584490740740741E-2</v>
      </c>
      <c r="G421" s="4">
        <v>3</v>
      </c>
      <c r="H421" s="4">
        <v>189.9</v>
      </c>
      <c r="I421" s="16" t="s">
        <v>976</v>
      </c>
      <c r="J421" t="str">
        <f>IF(ISERROR(VLOOKUP($C421,Сумма!$B$3:$C$855,2,FALSE)),0,IF(VLOOKUP($C421,Сумма!$B$3:$N$855,13,FALSE)=I421,VLOOKUP($C421,Сумма!$B$3:$C$855,2,FALSE),0))</f>
        <v>ВУНЦ ВВС ВВА</v>
      </c>
    </row>
    <row r="422" spans="1:10" x14ac:dyDescent="0.35">
      <c r="A422" t="str">
        <f t="shared" si="6"/>
        <v>Чесников ЛеонидМЭ</v>
      </c>
      <c r="B422" s="4">
        <v>4</v>
      </c>
      <c r="C422" s="4" t="s">
        <v>381</v>
      </c>
      <c r="D422" s="4" t="s">
        <v>377</v>
      </c>
      <c r="E422" s="4">
        <v>2000</v>
      </c>
      <c r="F422" s="5">
        <v>2.5983796296296297E-2</v>
      </c>
      <c r="G422" s="4">
        <v>4</v>
      </c>
      <c r="H422" s="4">
        <v>189.3</v>
      </c>
      <c r="I422" s="16" t="s">
        <v>976</v>
      </c>
      <c r="J422" t="str">
        <f>IF(ISERROR(VLOOKUP($C422,Сумма!$B$3:$C$855,2,FALSE)),0,IF(VLOOKUP($C422,Сумма!$B$3:$N$855,13,FALSE)=I422,VLOOKUP($C422,Сумма!$B$3:$C$855,2,FALSE),0))</f>
        <v>ВУНЦ ВВС ВВА</v>
      </c>
    </row>
    <row r="423" spans="1:10" x14ac:dyDescent="0.35">
      <c r="A423" t="str">
        <f t="shared" si="6"/>
        <v>Ремезов ДенисМЭ</v>
      </c>
      <c r="B423" s="4">
        <v>5</v>
      </c>
      <c r="C423" s="4" t="s">
        <v>778</v>
      </c>
      <c r="D423" s="4" t="s">
        <v>35</v>
      </c>
      <c r="E423" s="4">
        <v>1999</v>
      </c>
      <c r="F423" s="5">
        <v>2.6087962962962966E-2</v>
      </c>
      <c r="G423" s="4">
        <v>5</v>
      </c>
      <c r="H423" s="4">
        <v>188.9</v>
      </c>
      <c r="I423" s="16" t="s">
        <v>976</v>
      </c>
      <c r="J423" t="str">
        <f>IF(ISERROR(VLOOKUP($C423,Сумма!$B$3:$C$855,2,FALSE)),0,IF(VLOOKUP($C423,Сумма!$B$3:$N$855,13,FALSE)=I423,VLOOKUP($C423,Сумма!$B$3:$C$855,2,FALSE),0))</f>
        <v>СШОР 18 АТЛЕТ</v>
      </c>
    </row>
    <row r="424" spans="1:10" x14ac:dyDescent="0.35">
      <c r="A424" t="str">
        <f t="shared" si="6"/>
        <v>Фомичев ПавелМЭ</v>
      </c>
      <c r="B424" s="4">
        <v>6</v>
      </c>
      <c r="C424" s="4" t="s">
        <v>376</v>
      </c>
      <c r="D424" s="4" t="s">
        <v>377</v>
      </c>
      <c r="E424" s="4">
        <v>2000</v>
      </c>
      <c r="F424" s="5">
        <v>2.613425925925926E-2</v>
      </c>
      <c r="G424" s="4">
        <v>6</v>
      </c>
      <c r="H424" s="4">
        <v>188.7</v>
      </c>
      <c r="I424" s="16" t="s">
        <v>976</v>
      </c>
      <c r="J424" t="str">
        <f>IF(ISERROR(VLOOKUP($C424,Сумма!$B$3:$C$855,2,FALSE)),0,IF(VLOOKUP($C424,Сумма!$B$3:$N$855,13,FALSE)=I424,VLOOKUP($C424,Сумма!$B$3:$C$855,2,FALSE),0))</f>
        <v>ВУНЦ ВВС ВВА</v>
      </c>
    </row>
    <row r="425" spans="1:10" x14ac:dyDescent="0.35">
      <c r="A425" t="str">
        <f t="shared" si="6"/>
        <v>Сафонов АлександрМЭ</v>
      </c>
      <c r="B425" s="4">
        <v>7</v>
      </c>
      <c r="C425" s="4" t="s">
        <v>378</v>
      </c>
      <c r="D425" s="4" t="s">
        <v>377</v>
      </c>
      <c r="E425" s="4">
        <v>1998</v>
      </c>
      <c r="F425" s="5">
        <v>2.6388888888888889E-2</v>
      </c>
      <c r="G425" s="4">
        <v>7</v>
      </c>
      <c r="H425" s="4">
        <v>187.6</v>
      </c>
      <c r="I425" s="16" t="s">
        <v>976</v>
      </c>
      <c r="J425" t="str">
        <f>IF(ISERROR(VLOOKUP($C425,Сумма!$B$3:$C$855,2,FALSE)),0,IF(VLOOKUP($C425,Сумма!$B$3:$N$855,13,FALSE)=I425,VLOOKUP($C425,Сумма!$B$3:$C$855,2,FALSE),0))</f>
        <v>ВУНЦ ВВС ВВА</v>
      </c>
    </row>
    <row r="426" spans="1:10" x14ac:dyDescent="0.35">
      <c r="A426" t="str">
        <f t="shared" si="6"/>
        <v>Пигорев ДмитрийМЭ</v>
      </c>
      <c r="B426" s="4">
        <v>8</v>
      </c>
      <c r="C426" s="4" t="s">
        <v>386</v>
      </c>
      <c r="D426" s="4" t="s">
        <v>377</v>
      </c>
      <c r="E426" s="4">
        <v>1999</v>
      </c>
      <c r="F426" s="5">
        <v>2.6574074074074073E-2</v>
      </c>
      <c r="G426" s="4">
        <v>8</v>
      </c>
      <c r="H426" s="4">
        <v>186.8</v>
      </c>
      <c r="I426" s="16" t="s">
        <v>976</v>
      </c>
      <c r="J426" t="str">
        <f>IF(ISERROR(VLOOKUP($C426,Сумма!$B$3:$C$855,2,FALSE)),0,IF(VLOOKUP($C426,Сумма!$B$3:$N$855,13,FALSE)=I426,VLOOKUP($C426,Сумма!$B$3:$C$855,2,FALSE),0))</f>
        <v>ВУНЦ ВВС ВВА</v>
      </c>
    </row>
    <row r="427" spans="1:10" x14ac:dyDescent="0.35">
      <c r="A427" t="str">
        <f t="shared" si="6"/>
        <v>Кралинов КонстантинМЭ</v>
      </c>
      <c r="B427" s="4">
        <v>9</v>
      </c>
      <c r="C427" s="4" t="s">
        <v>379</v>
      </c>
      <c r="D427" s="4" t="s">
        <v>27</v>
      </c>
      <c r="E427" s="4">
        <v>1998</v>
      </c>
      <c r="F427" s="5">
        <v>2.7673611111111111E-2</v>
      </c>
      <c r="G427" s="4">
        <v>9</v>
      </c>
      <c r="H427" s="4">
        <v>182.2</v>
      </c>
      <c r="I427" s="16" t="s">
        <v>976</v>
      </c>
      <c r="J427" t="str">
        <f>IF(ISERROR(VLOOKUP($C427,Сумма!$B$3:$C$855,2,FALSE)),0,IF(VLOOKUP($C427,Сумма!$B$3:$N$855,13,FALSE)=I427,VLOOKUP($C427,Сумма!$B$3:$C$855,2,FALSE),0))</f>
        <v>Воронеж</v>
      </c>
    </row>
    <row r="428" spans="1:10" x14ac:dyDescent="0.35">
      <c r="A428" t="str">
        <f t="shared" si="6"/>
        <v>Попов СергейМЭ</v>
      </c>
      <c r="B428" s="4">
        <v>10</v>
      </c>
      <c r="C428" s="4" t="s">
        <v>385</v>
      </c>
      <c r="D428" s="4" t="s">
        <v>44</v>
      </c>
      <c r="E428" s="4">
        <v>1995</v>
      </c>
      <c r="F428" s="5">
        <v>2.7766203703703706E-2</v>
      </c>
      <c r="G428" s="4">
        <v>10</v>
      </c>
      <c r="H428" s="4">
        <v>181.8</v>
      </c>
      <c r="I428" s="16" t="s">
        <v>976</v>
      </c>
      <c r="J428">
        <f>IF(ISERROR(VLOOKUP($C428,Сумма!$B$3:$C$855,2,FALSE)),0,IF(VLOOKUP($C428,Сумма!$B$3:$N$855,13,FALSE)=I428,VLOOKUP($C428,Сумма!$B$3:$C$855,2,FALSE),0))</f>
        <v>0</v>
      </c>
    </row>
    <row r="429" spans="1:10" x14ac:dyDescent="0.35">
      <c r="A429" t="str">
        <f t="shared" si="6"/>
        <v>Цветков АлексейМЭ</v>
      </c>
      <c r="B429" s="4">
        <v>11</v>
      </c>
      <c r="C429" s="4" t="s">
        <v>628</v>
      </c>
      <c r="D429" s="4" t="s">
        <v>143</v>
      </c>
      <c r="E429" s="4">
        <v>1983</v>
      </c>
      <c r="F429" s="5">
        <v>2.7847222222222221E-2</v>
      </c>
      <c r="G429" s="4">
        <v>11</v>
      </c>
      <c r="H429" s="4">
        <v>181.4</v>
      </c>
      <c r="I429" s="16" t="s">
        <v>976</v>
      </c>
      <c r="J429" t="str">
        <f>IF(ISERROR(VLOOKUP($C429,Сумма!$B$3:$C$855,2,FALSE)),0,IF(VLOOKUP($C429,Сумма!$B$3:$N$855,13,FALSE)=I429,VLOOKUP($C429,Сумма!$B$3:$C$855,2,FALSE),0))</f>
        <v>СШОР 18 Астахова</v>
      </c>
    </row>
    <row r="430" spans="1:10" x14ac:dyDescent="0.35">
      <c r="A430" t="str">
        <f t="shared" si="6"/>
        <v>Безводинских ЗахарМЭ</v>
      </c>
      <c r="B430" s="4">
        <v>12</v>
      </c>
      <c r="C430" s="4" t="s">
        <v>388</v>
      </c>
      <c r="D430" s="4" t="s">
        <v>377</v>
      </c>
      <c r="E430" s="4">
        <v>2003</v>
      </c>
      <c r="F430" s="5">
        <v>2.8113425925925927E-2</v>
      </c>
      <c r="G430" s="4">
        <v>12</v>
      </c>
      <c r="H430" s="4">
        <v>180.3</v>
      </c>
      <c r="I430" s="16" t="s">
        <v>976</v>
      </c>
      <c r="J430" t="str">
        <f>IF(ISERROR(VLOOKUP($C430,Сумма!$B$3:$C$855,2,FALSE)),0,IF(VLOOKUP($C430,Сумма!$B$3:$N$855,13,FALSE)=I430,VLOOKUP($C430,Сумма!$B$3:$C$855,2,FALSE),0))</f>
        <v>ВУНЦ ВВС ВВА</v>
      </c>
    </row>
    <row r="431" spans="1:10" x14ac:dyDescent="0.35">
      <c r="A431" t="str">
        <f t="shared" si="6"/>
        <v>Прозоровский ВладиславМЭ</v>
      </c>
      <c r="B431" s="4">
        <v>13</v>
      </c>
      <c r="C431" s="4" t="s">
        <v>387</v>
      </c>
      <c r="D431" s="4" t="s">
        <v>35</v>
      </c>
      <c r="E431" s="4">
        <v>1990</v>
      </c>
      <c r="F431" s="5">
        <v>2.8206018518518519E-2</v>
      </c>
      <c r="G431" s="4">
        <v>13</v>
      </c>
      <c r="H431" s="4">
        <v>179.9</v>
      </c>
      <c r="I431" s="16" t="s">
        <v>976</v>
      </c>
      <c r="J431" t="str">
        <f>IF(ISERROR(VLOOKUP($C431,Сумма!$B$3:$C$855,2,FALSE)),0,IF(VLOOKUP($C431,Сумма!$B$3:$N$855,13,FALSE)=I431,VLOOKUP($C431,Сумма!$B$3:$C$855,2,FALSE),0))</f>
        <v>СШОР 18 АТЛЕТ</v>
      </c>
    </row>
    <row r="432" spans="1:10" x14ac:dyDescent="0.35">
      <c r="A432" t="str">
        <f t="shared" si="6"/>
        <v>Щербаков АлександрМЭ</v>
      </c>
      <c r="B432" s="4">
        <v>14</v>
      </c>
      <c r="C432" s="4" t="s">
        <v>383</v>
      </c>
      <c r="D432" s="4" t="s">
        <v>27</v>
      </c>
      <c r="E432" s="4">
        <v>1977</v>
      </c>
      <c r="F432" s="5">
        <v>2.8333333333333332E-2</v>
      </c>
      <c r="G432" s="4">
        <v>14</v>
      </c>
      <c r="H432" s="4">
        <v>179.3</v>
      </c>
      <c r="I432" s="16" t="s">
        <v>976</v>
      </c>
      <c r="J432" t="str">
        <f>IF(ISERROR(VLOOKUP($C432,Сумма!$B$3:$C$855,2,FALSE)),0,IF(VLOOKUP($C432,Сумма!$B$3:$N$855,13,FALSE)=I432,VLOOKUP($C432,Сумма!$B$3:$C$855,2,FALSE),0))</f>
        <v>Воронеж</v>
      </c>
    </row>
    <row r="433" spans="1:10" x14ac:dyDescent="0.35">
      <c r="A433" t="str">
        <f t="shared" si="6"/>
        <v>Колупаев ИванМЭ</v>
      </c>
      <c r="B433" s="4">
        <v>15</v>
      </c>
      <c r="C433" s="4" t="s">
        <v>626</v>
      </c>
      <c r="D433" s="4" t="s">
        <v>44</v>
      </c>
      <c r="E433" s="4">
        <v>1995</v>
      </c>
      <c r="F433" s="5">
        <v>2.9618055555555554E-2</v>
      </c>
      <c r="G433" s="4">
        <v>15</v>
      </c>
      <c r="H433" s="4">
        <v>173.9</v>
      </c>
      <c r="I433" s="16" t="s">
        <v>976</v>
      </c>
      <c r="J433" t="str">
        <f>IF(ISERROR(VLOOKUP($C433,Сумма!$B$3:$C$855,2,FALSE)),0,IF(VLOOKUP($C433,Сумма!$B$3:$N$855,13,FALSE)=I433,VLOOKUP($C433,Сумма!$B$3:$C$855,2,FALSE),0))</f>
        <v>СШОР 18 Берёзовая р</v>
      </c>
    </row>
    <row r="434" spans="1:10" x14ac:dyDescent="0.35">
      <c r="A434" t="str">
        <f t="shared" si="6"/>
        <v>Дегтярёв ДмитрийМЭ</v>
      </c>
      <c r="B434" s="4">
        <v>16</v>
      </c>
      <c r="C434" s="4" t="s">
        <v>395</v>
      </c>
      <c r="D434" s="4" t="s">
        <v>29</v>
      </c>
      <c r="E434" s="4">
        <v>1993</v>
      </c>
      <c r="F434" s="5">
        <v>3.0659722222222224E-2</v>
      </c>
      <c r="G434" s="4">
        <v>16</v>
      </c>
      <c r="H434" s="4">
        <v>169.4</v>
      </c>
      <c r="I434" s="16" t="s">
        <v>976</v>
      </c>
      <c r="J434" t="str">
        <f>IF(ISERROR(VLOOKUP($C434,Сумма!$B$3:$C$855,2,FALSE)),0,IF(VLOOKUP($C434,Сумма!$B$3:$N$855,13,FALSE)=I434,VLOOKUP($C434,Сумма!$B$3:$C$855,2,FALSE),0))</f>
        <v>Паровоз</v>
      </c>
    </row>
    <row r="435" spans="1:10" x14ac:dyDescent="0.35">
      <c r="A435" t="str">
        <f t="shared" si="6"/>
        <v>Лихачёв МихаилМЭ</v>
      </c>
      <c r="B435" s="4">
        <v>17</v>
      </c>
      <c r="C435" s="4" t="s">
        <v>396</v>
      </c>
      <c r="D435" s="4" t="s">
        <v>44</v>
      </c>
      <c r="E435" s="4">
        <v>1996</v>
      </c>
      <c r="F435" s="5">
        <v>3.1157407407407408E-2</v>
      </c>
      <c r="G435" s="4">
        <v>17</v>
      </c>
      <c r="H435" s="4">
        <v>167.3</v>
      </c>
      <c r="I435" s="16" t="s">
        <v>976</v>
      </c>
      <c r="J435" t="str">
        <f>IF(ISERROR(VLOOKUP($C435,Сумма!$B$3:$C$855,2,FALSE)),0,IF(VLOOKUP($C435,Сумма!$B$3:$N$855,13,FALSE)=I435,VLOOKUP($C435,Сумма!$B$3:$C$855,2,FALSE),0))</f>
        <v>СШОР 18 Берёзовая р</v>
      </c>
    </row>
    <row r="436" spans="1:10" x14ac:dyDescent="0.35">
      <c r="A436" t="str">
        <f t="shared" si="6"/>
        <v>Бурдейный ИльяМЭ</v>
      </c>
      <c r="B436" s="4">
        <v>18</v>
      </c>
      <c r="C436" s="4" t="s">
        <v>389</v>
      </c>
      <c r="D436" s="4" t="s">
        <v>377</v>
      </c>
      <c r="E436" s="4">
        <v>2000</v>
      </c>
      <c r="F436" s="5">
        <v>3.1666666666666669E-2</v>
      </c>
      <c r="G436" s="4">
        <v>18</v>
      </c>
      <c r="H436" s="4">
        <v>165.1</v>
      </c>
      <c r="I436" s="16" t="s">
        <v>976</v>
      </c>
      <c r="J436" t="str">
        <f>IF(ISERROR(VLOOKUP($C436,Сумма!$B$3:$C$855,2,FALSE)),0,IF(VLOOKUP($C436,Сумма!$B$3:$N$855,13,FALSE)=I436,VLOOKUP($C436,Сумма!$B$3:$C$855,2,FALSE),0))</f>
        <v>ВУНЦ ВВС ВВА</v>
      </c>
    </row>
    <row r="437" spans="1:10" x14ac:dyDescent="0.35">
      <c r="A437" t="str">
        <f t="shared" si="6"/>
        <v>Прокофьев МаксимМЭ</v>
      </c>
      <c r="B437" s="4">
        <v>19</v>
      </c>
      <c r="C437" s="4" t="s">
        <v>392</v>
      </c>
      <c r="D437" s="4" t="s">
        <v>377</v>
      </c>
      <c r="E437" s="4">
        <v>1999</v>
      </c>
      <c r="F437" s="5">
        <v>3.1666666666666669E-2</v>
      </c>
      <c r="G437" s="4">
        <f xml:space="preserve"> 18</f>
        <v>18</v>
      </c>
      <c r="H437" s="4">
        <v>165.1</v>
      </c>
      <c r="I437" s="16" t="s">
        <v>976</v>
      </c>
      <c r="J437" t="str">
        <f>IF(ISERROR(VLOOKUP($C437,Сумма!$B$3:$C$855,2,FALSE)),0,IF(VLOOKUP($C437,Сумма!$B$3:$N$855,13,FALSE)=I437,VLOOKUP($C437,Сумма!$B$3:$C$855,2,FALSE),0))</f>
        <v>ВУНЦ ВВС ВВА</v>
      </c>
    </row>
    <row r="438" spans="1:10" x14ac:dyDescent="0.35">
      <c r="A438" t="str">
        <f t="shared" si="6"/>
        <v>Колодяжный АнтонМЭ</v>
      </c>
      <c r="B438" s="4">
        <v>20</v>
      </c>
      <c r="C438" s="4" t="s">
        <v>390</v>
      </c>
      <c r="D438" s="4" t="s">
        <v>37</v>
      </c>
      <c r="E438" s="4">
        <v>1999</v>
      </c>
      <c r="F438" s="5">
        <v>3.2476851851851847E-2</v>
      </c>
      <c r="G438" s="4">
        <v>20</v>
      </c>
      <c r="H438" s="4">
        <v>161.69999999999999</v>
      </c>
      <c r="I438" s="16" t="s">
        <v>976</v>
      </c>
      <c r="J438" t="str">
        <f>IF(ISERROR(VLOOKUP($C438,Сумма!$B$3:$C$855,2,FALSE)),0,IF(VLOOKUP($C438,Сумма!$B$3:$N$855,13,FALSE)=I438,VLOOKUP($C438,Сумма!$B$3:$C$855,2,FALSE),0))</f>
        <v>Паровоз</v>
      </c>
    </row>
    <row r="439" spans="1:10" x14ac:dyDescent="0.35">
      <c r="A439" t="str">
        <f t="shared" si="6"/>
        <v>Антипов АлександрМЭ</v>
      </c>
      <c r="B439" s="4">
        <v>21</v>
      </c>
      <c r="C439" s="4" t="s">
        <v>629</v>
      </c>
      <c r="D439" s="4" t="s">
        <v>44</v>
      </c>
      <c r="E439" s="4">
        <v>1998</v>
      </c>
      <c r="F439" s="5">
        <v>3.2835648148148149E-2</v>
      </c>
      <c r="G439" s="4">
        <v>21</v>
      </c>
      <c r="H439" s="4">
        <v>160.19999999999999</v>
      </c>
      <c r="I439" s="16" t="s">
        <v>976</v>
      </c>
      <c r="J439" t="str">
        <f>IF(ISERROR(VLOOKUP($C439,Сумма!$B$3:$C$855,2,FALSE)),0,IF(VLOOKUP($C439,Сумма!$B$3:$N$855,13,FALSE)=I439,VLOOKUP($C439,Сумма!$B$3:$C$855,2,FALSE),0))</f>
        <v>СШОР 18 Берёзовая р</v>
      </c>
    </row>
    <row r="440" spans="1:10" x14ac:dyDescent="0.35">
      <c r="A440" t="str">
        <f t="shared" si="6"/>
        <v>Кудрин АртёмМЭ</v>
      </c>
      <c r="B440" s="4">
        <v>22</v>
      </c>
      <c r="C440" s="4" t="s">
        <v>394</v>
      </c>
      <c r="D440" s="4" t="s">
        <v>377</v>
      </c>
      <c r="E440" s="4">
        <v>2002</v>
      </c>
      <c r="F440" s="5">
        <v>3.3032407407407406E-2</v>
      </c>
      <c r="G440" s="4">
        <v>22</v>
      </c>
      <c r="H440" s="4">
        <v>159.30000000000001</v>
      </c>
      <c r="I440" s="16" t="s">
        <v>976</v>
      </c>
      <c r="J440" t="str">
        <f>IF(ISERROR(VLOOKUP($C440,Сумма!$B$3:$C$855,2,FALSE)),0,IF(VLOOKUP($C440,Сумма!$B$3:$N$855,13,FALSE)=I440,VLOOKUP($C440,Сумма!$B$3:$C$855,2,FALSE),0))</f>
        <v>ВУНЦ ВВС ВВА</v>
      </c>
    </row>
    <row r="441" spans="1:10" x14ac:dyDescent="0.35">
      <c r="A441" t="str">
        <f t="shared" si="6"/>
        <v>Беляев СемёнМЭ</v>
      </c>
      <c r="B441" s="4">
        <v>23</v>
      </c>
      <c r="C441" s="4" t="s">
        <v>408</v>
      </c>
      <c r="D441" s="4" t="s">
        <v>377</v>
      </c>
      <c r="E441" s="4">
        <v>1999</v>
      </c>
      <c r="F441" s="5">
        <v>3.3101851851851848E-2</v>
      </c>
      <c r="G441" s="4">
        <v>23</v>
      </c>
      <c r="H441" s="4">
        <v>159</v>
      </c>
      <c r="I441" s="16" t="s">
        <v>976</v>
      </c>
      <c r="J441" t="str">
        <f>IF(ISERROR(VLOOKUP($C441,Сумма!$B$3:$C$855,2,FALSE)),0,IF(VLOOKUP($C441,Сумма!$B$3:$N$855,13,FALSE)=I441,VLOOKUP($C441,Сумма!$B$3:$C$855,2,FALSE),0))</f>
        <v>ВУНЦ ВВС ВВА</v>
      </c>
    </row>
    <row r="442" spans="1:10" x14ac:dyDescent="0.35">
      <c r="A442" t="str">
        <f t="shared" si="6"/>
        <v>Пасморнов МаксимМЭ</v>
      </c>
      <c r="B442" s="4">
        <v>24</v>
      </c>
      <c r="C442" s="4" t="s">
        <v>631</v>
      </c>
      <c r="D442" s="4" t="s">
        <v>44</v>
      </c>
      <c r="E442" s="4">
        <v>2002</v>
      </c>
      <c r="F442" s="5">
        <v>3.3611111111111112E-2</v>
      </c>
      <c r="G442" s="4">
        <v>24</v>
      </c>
      <c r="H442" s="4">
        <v>156.9</v>
      </c>
      <c r="I442" s="16" t="s">
        <v>976</v>
      </c>
      <c r="J442" t="str">
        <f>IF(ISERROR(VLOOKUP($C442,Сумма!$B$3:$C$855,2,FALSE)),0,IF(VLOOKUP($C442,Сумма!$B$3:$N$855,13,FALSE)=I442,VLOOKUP($C442,Сумма!$B$3:$C$855,2,FALSE),0))</f>
        <v>СШОР 18 Берёзовая р</v>
      </c>
    </row>
    <row r="443" spans="1:10" x14ac:dyDescent="0.35">
      <c r="A443" t="str">
        <f t="shared" si="6"/>
        <v>Хусаинов КириллМЭ</v>
      </c>
      <c r="B443" s="4">
        <v>25</v>
      </c>
      <c r="C443" s="4" t="s">
        <v>779</v>
      </c>
      <c r="D443" s="4" t="s">
        <v>780</v>
      </c>
      <c r="E443" s="4">
        <v>2002</v>
      </c>
      <c r="F443" s="5">
        <v>3.380787037037037E-2</v>
      </c>
      <c r="G443" s="4">
        <v>25</v>
      </c>
      <c r="H443" s="4">
        <v>156</v>
      </c>
      <c r="I443" s="16" t="s">
        <v>976</v>
      </c>
      <c r="J443" t="str">
        <f>IF(ISERROR(VLOOKUP($C443,Сумма!$B$3:$C$855,2,FALSE)),0,IF(VLOOKUP($C443,Сумма!$B$3:$N$855,13,FALSE)=I443,VLOOKUP($C443,Сумма!$B$3:$C$855,2,FALSE),0))</f>
        <v>САТОП</v>
      </c>
    </row>
    <row r="444" spans="1:10" x14ac:dyDescent="0.35">
      <c r="A444" t="str">
        <f t="shared" si="6"/>
        <v>Смородинов МаксимМЭ</v>
      </c>
      <c r="B444" s="4">
        <v>26</v>
      </c>
      <c r="C444" s="4" t="s">
        <v>402</v>
      </c>
      <c r="D444" s="4" t="s">
        <v>46</v>
      </c>
      <c r="E444" s="4">
        <v>1991</v>
      </c>
      <c r="F444" s="5">
        <v>3.4374999999999996E-2</v>
      </c>
      <c r="G444" s="4">
        <v>26</v>
      </c>
      <c r="H444" s="4">
        <v>153.6</v>
      </c>
      <c r="I444" s="16" t="s">
        <v>976</v>
      </c>
      <c r="J444" t="str">
        <f>IF(ISERROR(VLOOKUP($C444,Сумма!$B$3:$C$855,2,FALSE)),0,IF(VLOOKUP($C444,Сумма!$B$3:$N$855,13,FALSE)=I444,VLOOKUP($C444,Сумма!$B$3:$C$855,2,FALSE),0))</f>
        <v>СШОР 18 Смородино</v>
      </c>
    </row>
    <row r="445" spans="1:10" x14ac:dyDescent="0.35">
      <c r="A445" t="str">
        <f t="shared" si="6"/>
        <v>Семилуцкий АлексейМЭ</v>
      </c>
      <c r="B445" s="4">
        <v>27</v>
      </c>
      <c r="C445" s="4" t="s">
        <v>634</v>
      </c>
      <c r="D445" s="4" t="s">
        <v>29</v>
      </c>
      <c r="E445" s="4">
        <v>1989</v>
      </c>
      <c r="F445" s="5">
        <v>4.0358796296296295E-2</v>
      </c>
      <c r="G445" s="4">
        <v>27</v>
      </c>
      <c r="H445" s="4">
        <v>128.1</v>
      </c>
      <c r="I445" s="16" t="s">
        <v>976</v>
      </c>
      <c r="J445" t="str">
        <f>IF(ISERROR(VLOOKUP($C445,Сумма!$B$3:$C$855,2,FALSE)),0,IF(VLOOKUP($C445,Сумма!$B$3:$N$855,13,FALSE)=I445,VLOOKUP($C445,Сумма!$B$3:$C$855,2,FALSE),0))</f>
        <v>Паровоз</v>
      </c>
    </row>
    <row r="446" spans="1:10" x14ac:dyDescent="0.35">
      <c r="A446" t="str">
        <f t="shared" si="6"/>
        <v>Уразов СергейМЭ</v>
      </c>
      <c r="B446" s="4">
        <v>28</v>
      </c>
      <c r="C446" s="4" t="s">
        <v>404</v>
      </c>
      <c r="D446" s="4" t="s">
        <v>42</v>
      </c>
      <c r="E446" s="4">
        <v>1994</v>
      </c>
      <c r="F446" s="5">
        <v>4.9340277777777775E-2</v>
      </c>
      <c r="G446" s="4">
        <v>28</v>
      </c>
      <c r="H446" s="4">
        <v>89.8</v>
      </c>
      <c r="I446" s="16" t="s">
        <v>976</v>
      </c>
      <c r="J446" t="str">
        <f>IF(ISERROR(VLOOKUP($C446,Сумма!$B$3:$C$855,2,FALSE)),0,IF(VLOOKUP($C446,Сумма!$B$3:$N$855,13,FALSE)=I446,VLOOKUP($C446,Сумма!$B$3:$C$855,2,FALSE),0))</f>
        <v>СШОР 18 Авдеев</v>
      </c>
    </row>
    <row r="447" spans="1:10" x14ac:dyDescent="0.35">
      <c r="A447" t="str">
        <f t="shared" si="6"/>
        <v>Селиванов СергейМЭ</v>
      </c>
      <c r="B447" s="4">
        <v>29</v>
      </c>
      <c r="C447" s="4" t="s">
        <v>405</v>
      </c>
      <c r="D447" s="4" t="s">
        <v>406</v>
      </c>
      <c r="E447" s="4">
        <v>1988</v>
      </c>
      <c r="F447" s="5">
        <v>6.1261574074074072E-2</v>
      </c>
      <c r="G447" s="4">
        <v>29</v>
      </c>
      <c r="H447" s="4">
        <v>39.1</v>
      </c>
      <c r="I447" s="16" t="s">
        <v>976</v>
      </c>
      <c r="J447" t="str">
        <f>IF(ISERROR(VLOOKUP($C447,Сумма!$B$3:$C$855,2,FALSE)),0,IF(VLOOKUP($C447,Сумма!$B$3:$N$855,13,FALSE)=I447,VLOOKUP($C447,Сумма!$B$3:$C$855,2,FALSE),0))</f>
        <v>ШСК Пламя (СОШ №79)</v>
      </c>
    </row>
    <row r="448" spans="1:10" x14ac:dyDescent="0.35">
      <c r="A448" t="str">
        <f t="shared" si="6"/>
        <v>Своеволин АлександрМЭ</v>
      </c>
      <c r="B448" s="4">
        <v>30</v>
      </c>
      <c r="C448" s="4" t="s">
        <v>382</v>
      </c>
      <c r="D448" s="4" t="s">
        <v>61</v>
      </c>
      <c r="E448" s="4">
        <v>1996</v>
      </c>
      <c r="F448" s="4" t="s">
        <v>727</v>
      </c>
      <c r="G448" s="4"/>
      <c r="H448" s="4">
        <v>0.01</v>
      </c>
      <c r="I448" s="16" t="s">
        <v>976</v>
      </c>
      <c r="J448" t="str">
        <f>IF(ISERROR(VLOOKUP($C448,Сумма!$B$3:$C$855,2,FALSE)),0,IF(VLOOKUP($C448,Сумма!$B$3:$N$855,13,FALSE)=I448,VLOOKUP($C448,Сумма!$B$3:$C$855,2,FALSE),0))</f>
        <v>СШОР 18 Азимут</v>
      </c>
    </row>
    <row r="449" spans="1:10" x14ac:dyDescent="0.35">
      <c r="A449" t="str">
        <f t="shared" si="6"/>
        <v>Спажакин МихаилМЭ</v>
      </c>
      <c r="B449" s="4">
        <v>31</v>
      </c>
      <c r="C449" s="4" t="s">
        <v>638</v>
      </c>
      <c r="D449" s="4" t="s">
        <v>149</v>
      </c>
      <c r="E449" s="4">
        <v>1992</v>
      </c>
      <c r="F449" s="4" t="s">
        <v>727</v>
      </c>
      <c r="G449" s="4"/>
      <c r="H449" s="4">
        <v>0.01</v>
      </c>
      <c r="I449" s="16" t="s">
        <v>976</v>
      </c>
      <c r="J449" t="str">
        <f>IF(ISERROR(VLOOKUP($C449,Сумма!$B$3:$C$855,2,FALSE)),0,IF(VLOOKUP($C449,Сумма!$B$3:$N$855,13,FALSE)=I449,VLOOKUP($C449,Сумма!$B$3:$C$855,2,FALSE),0))</f>
        <v>СШОР 18 Олимп</v>
      </c>
    </row>
    <row r="450" spans="1:10" x14ac:dyDescent="0.35">
      <c r="A450" t="str">
        <f t="shared" si="6"/>
        <v>Иконников ВладиславМЭ</v>
      </c>
      <c r="B450" s="4">
        <v>32</v>
      </c>
      <c r="C450" s="4" t="s">
        <v>393</v>
      </c>
      <c r="D450" s="4" t="s">
        <v>377</v>
      </c>
      <c r="E450" s="4">
        <v>2001</v>
      </c>
      <c r="F450" s="4" t="s">
        <v>727</v>
      </c>
      <c r="G450" s="4"/>
      <c r="H450" s="4">
        <v>0.01</v>
      </c>
      <c r="I450" s="16" t="s">
        <v>976</v>
      </c>
      <c r="J450" t="str">
        <f>IF(ISERROR(VLOOKUP($C450,Сумма!$B$3:$C$855,2,FALSE)),0,IF(VLOOKUP($C450,Сумма!$B$3:$N$855,13,FALSE)=I450,VLOOKUP($C450,Сумма!$B$3:$C$855,2,FALSE),0))</f>
        <v>ВУНЦ ВВС ВВА</v>
      </c>
    </row>
    <row r="1048576" spans="9:9" x14ac:dyDescent="0.35">
      <c r="I1048576" s="16"/>
    </row>
  </sheetData>
  <mergeCells count="22">
    <mergeCell ref="B104:H105"/>
    <mergeCell ref="B2:H2"/>
    <mergeCell ref="B3:H3"/>
    <mergeCell ref="B4:H4"/>
    <mergeCell ref="B5:H5"/>
    <mergeCell ref="B6:H6"/>
    <mergeCell ref="B7:H7"/>
    <mergeCell ref="B8:H8"/>
    <mergeCell ref="B9:H9"/>
    <mergeCell ref="B10:H11"/>
    <mergeCell ref="B32:H33"/>
    <mergeCell ref="B66:H67"/>
    <mergeCell ref="B336:H337"/>
    <mergeCell ref="B383:H384"/>
    <mergeCell ref="B407:H408"/>
    <mergeCell ref="B416:H417"/>
    <mergeCell ref="B137:H138"/>
    <mergeCell ref="B151:H152"/>
    <mergeCell ref="B171:H172"/>
    <mergeCell ref="B192:H193"/>
    <mergeCell ref="B218:H219"/>
    <mergeCell ref="B271:H27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8"/>
  <sheetViews>
    <sheetView topLeftCell="B1" workbookViewId="0">
      <selection activeCell="B6" sqref="B6:H6"/>
    </sheetView>
  </sheetViews>
  <sheetFormatPr defaultRowHeight="14.5" x14ac:dyDescent="0.35"/>
  <cols>
    <col min="1" max="1" width="0" hidden="1" customWidth="1"/>
    <col min="2" max="2" width="5.7265625" bestFit="1" customWidth="1"/>
    <col min="3" max="3" width="25" customWidth="1"/>
    <col min="4" max="4" width="26.6328125" customWidth="1"/>
    <col min="5" max="5" width="4.81640625" bestFit="1" customWidth="1"/>
    <col min="6" max="6" width="8.36328125" bestFit="1" customWidth="1"/>
    <col min="7" max="7" width="6.26953125" bestFit="1" customWidth="1"/>
    <col min="8" max="8" width="5.54296875" bestFit="1" customWidth="1"/>
    <col min="9" max="9" width="5.54296875" customWidth="1"/>
    <col min="10" max="10" width="0" hidden="1" customWidth="1"/>
  </cols>
  <sheetData>
    <row r="1" spans="1:10" ht="18" x14ac:dyDescent="0.4">
      <c r="B1" s="2"/>
    </row>
    <row r="2" spans="1:10" ht="15.5" x14ac:dyDescent="0.35">
      <c r="B2" s="37" t="s">
        <v>0</v>
      </c>
      <c r="C2" s="37"/>
      <c r="D2" s="37"/>
      <c r="E2" s="37"/>
      <c r="F2" s="37"/>
      <c r="G2" s="37"/>
      <c r="H2" s="37"/>
      <c r="I2" s="18"/>
    </row>
    <row r="3" spans="1:10" ht="15.5" x14ac:dyDescent="0.35">
      <c r="B3" s="37" t="s">
        <v>1</v>
      </c>
      <c r="C3" s="37"/>
      <c r="D3" s="37"/>
      <c r="E3" s="37"/>
      <c r="F3" s="37"/>
      <c r="G3" s="37"/>
      <c r="H3" s="37"/>
      <c r="I3" s="18"/>
    </row>
    <row r="4" spans="1:10" ht="15.5" x14ac:dyDescent="0.35">
      <c r="B4" s="37" t="s">
        <v>2</v>
      </c>
      <c r="C4" s="37"/>
      <c r="D4" s="37"/>
      <c r="E4" s="37"/>
      <c r="F4" s="37"/>
      <c r="G4" s="37"/>
      <c r="H4" s="37"/>
      <c r="I4" s="18"/>
    </row>
    <row r="5" spans="1:10" ht="15.5" x14ac:dyDescent="0.35">
      <c r="B5" s="37" t="s">
        <v>781</v>
      </c>
      <c r="C5" s="37"/>
      <c r="D5" s="37"/>
      <c r="E5" s="37"/>
      <c r="F5" s="37"/>
      <c r="G5" s="37"/>
      <c r="H5" s="37"/>
      <c r="I5" s="18"/>
    </row>
    <row r="6" spans="1:10" ht="15.5" x14ac:dyDescent="0.35">
      <c r="B6" s="37" t="s">
        <v>782</v>
      </c>
      <c r="C6" s="37"/>
      <c r="D6" s="37"/>
      <c r="E6" s="37"/>
      <c r="F6" s="37"/>
      <c r="G6" s="37"/>
      <c r="H6" s="37"/>
      <c r="I6" s="18"/>
    </row>
    <row r="7" spans="1:10" x14ac:dyDescent="0.35">
      <c r="B7" s="39"/>
      <c r="C7" s="39"/>
      <c r="D7" s="39"/>
      <c r="E7" s="39"/>
      <c r="F7" s="39"/>
      <c r="G7" s="39"/>
      <c r="H7" s="39"/>
      <c r="I7" s="20"/>
    </row>
    <row r="8" spans="1:10" ht="15.5" x14ac:dyDescent="0.35">
      <c r="B8" s="37" t="s">
        <v>5</v>
      </c>
      <c r="C8" s="37"/>
      <c r="D8" s="37"/>
      <c r="E8" s="37"/>
      <c r="F8" s="37"/>
      <c r="G8" s="37"/>
      <c r="H8" s="37"/>
      <c r="I8" s="18"/>
    </row>
    <row r="9" spans="1:10" x14ac:dyDescent="0.35">
      <c r="B9" s="38"/>
      <c r="C9" s="38"/>
      <c r="D9" s="38"/>
      <c r="E9" s="38"/>
      <c r="F9" s="38"/>
      <c r="G9" s="38"/>
      <c r="H9" s="38"/>
      <c r="I9" s="19"/>
    </row>
    <row r="10" spans="1:10" ht="15.5" x14ac:dyDescent="0.35">
      <c r="B10" s="40" t="s">
        <v>783</v>
      </c>
      <c r="C10" s="40"/>
      <c r="D10" s="40"/>
      <c r="E10" s="40"/>
      <c r="F10" s="40"/>
      <c r="G10" s="40"/>
      <c r="H10" s="40"/>
      <c r="I10" s="17"/>
    </row>
    <row r="11" spans="1:10" ht="15.5" x14ac:dyDescent="0.35">
      <c r="B11" s="40"/>
      <c r="C11" s="40"/>
      <c r="D11" s="40"/>
      <c r="E11" s="40"/>
      <c r="F11" s="40"/>
      <c r="G11" s="40"/>
      <c r="H11" s="40"/>
      <c r="I11" s="17"/>
    </row>
    <row r="12" spans="1:10" ht="28" x14ac:dyDescent="0.35">
      <c r="B12" s="3" t="s">
        <v>20</v>
      </c>
      <c r="C12" s="4" t="s">
        <v>31</v>
      </c>
      <c r="D12" s="4" t="s">
        <v>21</v>
      </c>
      <c r="E12" s="4" t="s">
        <v>22</v>
      </c>
      <c r="F12" s="4" t="s">
        <v>23</v>
      </c>
      <c r="G12" s="4" t="s">
        <v>24</v>
      </c>
      <c r="H12" s="4" t="s">
        <v>25</v>
      </c>
      <c r="I12" s="16"/>
    </row>
    <row r="13" spans="1:10" x14ac:dyDescent="0.35">
      <c r="A13" t="str">
        <f>C13&amp;I13</f>
        <v>Черевкова ЕлизаветаЖ10</v>
      </c>
      <c r="B13" s="4">
        <v>1</v>
      </c>
      <c r="C13" s="4" t="s">
        <v>648</v>
      </c>
      <c r="D13" s="4" t="s">
        <v>35</v>
      </c>
      <c r="E13" s="4">
        <v>2012</v>
      </c>
      <c r="F13" s="5">
        <v>1.3078703703703703E-2</v>
      </c>
      <c r="G13" s="4">
        <v>1</v>
      </c>
      <c r="H13" s="4">
        <v>200</v>
      </c>
      <c r="I13" s="16" t="s">
        <v>963</v>
      </c>
      <c r="J13" t="str">
        <f>IF(ISERROR(VLOOKUP($C13,Сумма!$B$3:$C$855,2,FALSE)),0,IF(VLOOKUP($C13,Сумма!$B$3:$N$855,13,FALSE)=I13,VLOOKUP($C13,Сумма!$B$3:$C$855,2,FALSE),0))</f>
        <v>СШОР 18 АТЛЕТ</v>
      </c>
    </row>
    <row r="14" spans="1:10" x14ac:dyDescent="0.35">
      <c r="A14" t="str">
        <f t="shared" ref="A14:A77" si="0">C14&amp;I14</f>
        <v>Котова МилаЖ10</v>
      </c>
      <c r="B14" s="4">
        <v>2</v>
      </c>
      <c r="C14" s="4" t="s">
        <v>417</v>
      </c>
      <c r="D14" s="4" t="s">
        <v>48</v>
      </c>
      <c r="E14" s="4">
        <v>2013</v>
      </c>
      <c r="F14" s="5">
        <v>1.462962962962963E-2</v>
      </c>
      <c r="G14" s="4">
        <v>2</v>
      </c>
      <c r="H14" s="4">
        <v>188.2</v>
      </c>
      <c r="I14" s="16" t="s">
        <v>963</v>
      </c>
      <c r="J14" t="str">
        <f>IF(ISERROR(VLOOKUP($C14,Сумма!$B$3:$C$855,2,FALSE)),0,IF(VLOOKUP($C14,Сумма!$B$3:$N$855,13,FALSE)=I14,VLOOKUP($C14,Сумма!$B$3:$C$855,2,FALSE),0))</f>
        <v>СШОР 18 Юго-Запад</v>
      </c>
    </row>
    <row r="15" spans="1:10" x14ac:dyDescent="0.35">
      <c r="A15" t="str">
        <f t="shared" si="0"/>
        <v>Захарова ДарьяЖ10</v>
      </c>
      <c r="B15" s="4">
        <v>3</v>
      </c>
      <c r="C15" s="4" t="s">
        <v>36</v>
      </c>
      <c r="D15" s="4" t="s">
        <v>37</v>
      </c>
      <c r="E15" s="4">
        <v>2012</v>
      </c>
      <c r="F15" s="5">
        <v>1.4930555555555556E-2</v>
      </c>
      <c r="G15" s="4">
        <v>3</v>
      </c>
      <c r="H15" s="4">
        <v>185.9</v>
      </c>
      <c r="I15" s="16" t="s">
        <v>963</v>
      </c>
      <c r="J15" t="str">
        <f>IF(ISERROR(VLOOKUP($C15,Сумма!$B$3:$C$855,2,FALSE)),0,IF(VLOOKUP($C15,Сумма!$B$3:$N$855,13,FALSE)=I15,VLOOKUP($C15,Сумма!$B$3:$C$855,2,FALSE),0))</f>
        <v>СШОР 18 Макейчик</v>
      </c>
    </row>
    <row r="16" spans="1:10" x14ac:dyDescent="0.35">
      <c r="A16" t="str">
        <f t="shared" si="0"/>
        <v>Беликова ЕкатеринаЖ10</v>
      </c>
      <c r="B16" s="4">
        <v>4</v>
      </c>
      <c r="C16" s="4" t="s">
        <v>51</v>
      </c>
      <c r="D16" s="4" t="s">
        <v>44</v>
      </c>
      <c r="E16" s="4">
        <v>2013</v>
      </c>
      <c r="F16" s="5">
        <v>1.6064814814814813E-2</v>
      </c>
      <c r="G16" s="4">
        <v>4</v>
      </c>
      <c r="H16" s="4">
        <v>177.2</v>
      </c>
      <c r="I16" s="16" t="s">
        <v>963</v>
      </c>
      <c r="J16" t="str">
        <f>IF(ISERROR(VLOOKUP($C16,Сумма!$B$3:$C$855,2,FALSE)),0,IF(VLOOKUP($C16,Сумма!$B$3:$N$855,13,FALSE)=I16,VLOOKUP($C16,Сумма!$B$3:$C$855,2,FALSE),0))</f>
        <v>СШОР 18 Берёзовая р</v>
      </c>
    </row>
    <row r="17" spans="1:10" x14ac:dyDescent="0.35">
      <c r="A17" t="str">
        <f t="shared" si="0"/>
        <v>Мальцева ЕлизаветаЖ10</v>
      </c>
      <c r="B17" s="4">
        <v>5</v>
      </c>
      <c r="C17" s="4" t="s">
        <v>41</v>
      </c>
      <c r="D17" s="4" t="s">
        <v>784</v>
      </c>
      <c r="E17" s="4">
        <v>2012</v>
      </c>
      <c r="F17" s="5">
        <v>1.7858796296296296E-2</v>
      </c>
      <c r="G17" s="4">
        <v>5</v>
      </c>
      <c r="H17" s="4">
        <v>163.5</v>
      </c>
      <c r="I17" s="16" t="s">
        <v>963</v>
      </c>
      <c r="J17" t="str">
        <f>IF(ISERROR(VLOOKUP($C17,Сумма!$B$3:$C$855,2,FALSE)),0,IF(VLOOKUP($C17,Сумма!$B$3:$N$855,13,FALSE)=I17,VLOOKUP($C17,Сумма!$B$3:$C$855,2,FALSE),0))</f>
        <v>СШОР 18 Авдеев</v>
      </c>
    </row>
    <row r="18" spans="1:10" x14ac:dyDescent="0.35">
      <c r="A18" t="str">
        <f t="shared" si="0"/>
        <v>Семенова ПолинаЖ10</v>
      </c>
      <c r="B18" s="4">
        <v>6</v>
      </c>
      <c r="C18" s="4" t="s">
        <v>38</v>
      </c>
      <c r="D18" s="4" t="s">
        <v>39</v>
      </c>
      <c r="E18" s="4">
        <v>2012</v>
      </c>
      <c r="F18" s="5">
        <v>1.8784722222222223E-2</v>
      </c>
      <c r="G18" s="4">
        <v>6</v>
      </c>
      <c r="H18" s="4">
        <v>156.4</v>
      </c>
      <c r="I18" s="16" t="s">
        <v>963</v>
      </c>
      <c r="J18" t="str">
        <f>IF(ISERROR(VLOOKUP($C18,Сумма!$B$3:$C$855,2,FALSE)),0,IF(VLOOKUP($C18,Сумма!$B$3:$N$855,13,FALSE)=I18,VLOOKUP($C18,Сумма!$B$3:$C$855,2,FALSE),0))</f>
        <v>СШОР 18 Sirius Пи</v>
      </c>
    </row>
    <row r="19" spans="1:10" x14ac:dyDescent="0.35">
      <c r="A19" t="str">
        <f t="shared" si="0"/>
        <v>Васьковская СофьяЖ10</v>
      </c>
      <c r="B19" s="4">
        <v>7</v>
      </c>
      <c r="C19" s="4" t="s">
        <v>785</v>
      </c>
      <c r="D19" s="4" t="s">
        <v>58</v>
      </c>
      <c r="E19" s="4">
        <v>2013</v>
      </c>
      <c r="F19" s="5">
        <v>2.013888888888889E-2</v>
      </c>
      <c r="G19" s="4">
        <v>7</v>
      </c>
      <c r="H19" s="4">
        <v>146.1</v>
      </c>
      <c r="I19" s="16" t="s">
        <v>963</v>
      </c>
      <c r="J19" t="str">
        <f>IF(ISERROR(VLOOKUP($C19,Сумма!$B$3:$C$855,2,FALSE)),0,IF(VLOOKUP($C19,Сумма!$B$3:$N$855,13,FALSE)=I19,VLOOKUP($C19,Сумма!$B$3:$C$855,2,FALSE),0))</f>
        <v>СШОР 18 Дон спорт</v>
      </c>
    </row>
    <row r="20" spans="1:10" x14ac:dyDescent="0.35">
      <c r="A20" t="str">
        <f t="shared" si="0"/>
        <v>Куксина АнастасияЖ10</v>
      </c>
      <c r="B20" s="4">
        <v>8</v>
      </c>
      <c r="C20" s="4" t="s">
        <v>786</v>
      </c>
      <c r="D20" s="4" t="s">
        <v>58</v>
      </c>
      <c r="E20" s="4">
        <v>2012</v>
      </c>
      <c r="F20" s="5">
        <v>2.0208333333333335E-2</v>
      </c>
      <c r="G20" s="4">
        <v>8</v>
      </c>
      <c r="H20" s="4">
        <v>145.5</v>
      </c>
      <c r="I20" s="16" t="s">
        <v>963</v>
      </c>
      <c r="J20" t="str">
        <f>IF(ISERROR(VLOOKUP($C20,Сумма!$B$3:$C$855,2,FALSE)),0,IF(VLOOKUP($C20,Сумма!$B$3:$N$855,13,FALSE)=I20,VLOOKUP($C20,Сумма!$B$3:$C$855,2,FALSE),0))</f>
        <v>СШОР 18 Дон спорт</v>
      </c>
    </row>
    <row r="21" spans="1:10" x14ac:dyDescent="0.35">
      <c r="A21" t="str">
        <f t="shared" si="0"/>
        <v>Логвиненко ДианаЖ10</v>
      </c>
      <c r="B21" s="4">
        <v>9</v>
      </c>
      <c r="C21" s="4" t="s">
        <v>49</v>
      </c>
      <c r="D21" s="4" t="s">
        <v>33</v>
      </c>
      <c r="E21" s="4">
        <v>2011</v>
      </c>
      <c r="F21" s="5">
        <v>2.1261574074074075E-2</v>
      </c>
      <c r="G21" s="4">
        <v>9</v>
      </c>
      <c r="H21" s="4">
        <v>137.5</v>
      </c>
      <c r="I21" s="16" t="s">
        <v>963</v>
      </c>
      <c r="J21" t="str">
        <f>IF(ISERROR(VLOOKUP($C21,Сумма!$B$3:$C$855,2,FALSE)),0,IF(VLOOKUP($C21,Сумма!$B$3:$N$855,13,FALSE)=I21,VLOOKUP($C21,Сумма!$B$3:$C$855,2,FALSE),0))</f>
        <v>СШОР 18 ОРИОН</v>
      </c>
    </row>
    <row r="22" spans="1:10" x14ac:dyDescent="0.35">
      <c r="A22" t="str">
        <f t="shared" si="0"/>
        <v>Азарина ИринаЖ10</v>
      </c>
      <c r="B22" s="4">
        <v>10</v>
      </c>
      <c r="C22" s="4" t="s">
        <v>418</v>
      </c>
      <c r="D22" s="4" t="s">
        <v>787</v>
      </c>
      <c r="E22" s="4">
        <v>2012</v>
      </c>
      <c r="F22" s="5">
        <v>2.1319444444444443E-2</v>
      </c>
      <c r="G22" s="4">
        <v>10</v>
      </c>
      <c r="H22" s="4">
        <v>137</v>
      </c>
      <c r="I22" s="16" t="s">
        <v>963</v>
      </c>
      <c r="J22" t="str">
        <f>IF(ISERROR(VLOOKUP($C22,Сумма!$B$3:$C$855,2,FALSE)),0,IF(VLOOKUP($C22,Сумма!$B$3:$N$855,13,FALSE)=I22,VLOOKUP($C22,Сумма!$B$3:$C$855,2,FALSE),0))</f>
        <v>СШОР 18 ГавриловSki</v>
      </c>
    </row>
    <row r="23" spans="1:10" x14ac:dyDescent="0.35">
      <c r="A23" t="str">
        <f t="shared" si="0"/>
        <v>Терновых ВарвараЖ10</v>
      </c>
      <c r="B23" s="4">
        <v>11</v>
      </c>
      <c r="C23" s="4" t="s">
        <v>643</v>
      </c>
      <c r="D23" s="4" t="s">
        <v>98</v>
      </c>
      <c r="E23" s="4">
        <v>2012</v>
      </c>
      <c r="F23" s="5">
        <v>2.2326388888888885E-2</v>
      </c>
      <c r="G23" s="4">
        <v>11</v>
      </c>
      <c r="H23" s="4">
        <v>129.30000000000001</v>
      </c>
      <c r="I23" s="16" t="s">
        <v>963</v>
      </c>
      <c r="J23" t="str">
        <f>IF(ISERROR(VLOOKUP($C23,Сумма!$B$3:$C$855,2,FALSE)),0,IF(VLOOKUP($C23,Сумма!$B$3:$N$855,13,FALSE)=I23,VLOOKUP($C23,Сумма!$B$3:$C$855,2,FALSE),0))</f>
        <v>СШОР 18 Торнадо</v>
      </c>
    </row>
    <row r="24" spans="1:10" x14ac:dyDescent="0.35">
      <c r="A24" t="str">
        <f t="shared" si="0"/>
        <v>Землянская ОльгаЖ10</v>
      </c>
      <c r="B24" s="4">
        <v>12</v>
      </c>
      <c r="C24" s="4" t="s">
        <v>788</v>
      </c>
      <c r="D24" s="4" t="s">
        <v>211</v>
      </c>
      <c r="E24" s="4">
        <v>2012</v>
      </c>
      <c r="F24" s="5">
        <v>2.297453703703704E-2</v>
      </c>
      <c r="G24" s="4">
        <v>12</v>
      </c>
      <c r="H24" s="4">
        <v>124.4</v>
      </c>
      <c r="I24" s="16" t="s">
        <v>963</v>
      </c>
      <c r="J24" t="str">
        <f>IF(ISERROR(VLOOKUP($C24,Сумма!$B$3:$C$855,2,FALSE)),0,IF(VLOOKUP($C24,Сумма!$B$3:$N$855,13,FALSE)=I24,VLOOKUP($C24,Сумма!$B$3:$C$855,2,FALSE),0))</f>
        <v>СШОР 18 Тураев</v>
      </c>
    </row>
    <row r="25" spans="1:10" x14ac:dyDescent="0.35">
      <c r="A25" t="str">
        <f t="shared" si="0"/>
        <v>Чащина СофияЖ10</v>
      </c>
      <c r="B25" s="4">
        <v>13</v>
      </c>
      <c r="C25" s="4" t="s">
        <v>419</v>
      </c>
      <c r="D25" s="4" t="s">
        <v>149</v>
      </c>
      <c r="E25" s="4">
        <v>2012</v>
      </c>
      <c r="F25" s="5">
        <v>2.3020833333333334E-2</v>
      </c>
      <c r="G25" s="4">
        <v>13</v>
      </c>
      <c r="H25" s="4">
        <v>124</v>
      </c>
      <c r="I25" s="16" t="s">
        <v>963</v>
      </c>
      <c r="J25" t="str">
        <f>IF(ISERROR(VLOOKUP($C25,Сумма!$B$3:$C$855,2,FALSE)),0,IF(VLOOKUP($C25,Сумма!$B$3:$N$855,13,FALSE)=I25,VLOOKUP($C25,Сумма!$B$3:$C$855,2,FALSE),0))</f>
        <v>СШОР 18 Олимп</v>
      </c>
    </row>
    <row r="26" spans="1:10" x14ac:dyDescent="0.35">
      <c r="A26" t="str">
        <f t="shared" si="0"/>
        <v>Дмитриева МиленаЖ10</v>
      </c>
      <c r="B26" s="4">
        <v>14</v>
      </c>
      <c r="C26" s="4" t="s">
        <v>415</v>
      </c>
      <c r="D26" s="4" t="s">
        <v>94</v>
      </c>
      <c r="E26" s="4">
        <v>2013</v>
      </c>
      <c r="F26" s="5">
        <v>2.327546296296296E-2</v>
      </c>
      <c r="G26" s="4">
        <v>14</v>
      </c>
      <c r="H26" s="4">
        <v>122.1</v>
      </c>
      <c r="I26" s="16" t="s">
        <v>963</v>
      </c>
      <c r="J26" t="str">
        <f>IF(ISERROR(VLOOKUP($C26,Сумма!$B$3:$C$855,2,FALSE)),0,IF(VLOOKUP($C26,Сумма!$B$3:$N$855,13,FALSE)=I26,VLOOKUP($C26,Сумма!$B$3:$C$855,2,FALSE),0))</f>
        <v>СШОР 18 Вильденберг</v>
      </c>
    </row>
    <row r="27" spans="1:10" x14ac:dyDescent="0.35">
      <c r="A27" t="str">
        <f t="shared" si="0"/>
        <v>Степанова АлександраЖ10</v>
      </c>
      <c r="B27" s="4">
        <v>15</v>
      </c>
      <c r="C27" s="4" t="s">
        <v>414</v>
      </c>
      <c r="D27" s="4" t="s">
        <v>112</v>
      </c>
      <c r="E27" s="4">
        <v>2012</v>
      </c>
      <c r="F27" s="5">
        <v>2.3773148148148151E-2</v>
      </c>
      <c r="G27" s="4">
        <v>15</v>
      </c>
      <c r="H27" s="4">
        <v>118.3</v>
      </c>
      <c r="I27" s="16" t="s">
        <v>963</v>
      </c>
      <c r="J27" t="str">
        <f>IF(ISERROR(VLOOKUP($C27,Сумма!$B$3:$C$855,2,FALSE)),0,IF(VLOOKUP($C27,Сумма!$B$3:$N$855,13,FALSE)=I27,VLOOKUP($C27,Сумма!$B$3:$C$855,2,FALSE),0))</f>
        <v>СШОР 18 Канищева</v>
      </c>
    </row>
    <row r="28" spans="1:10" x14ac:dyDescent="0.35">
      <c r="A28" t="str">
        <f t="shared" si="0"/>
        <v>Власова ОльгаЖ10</v>
      </c>
      <c r="B28" s="4">
        <v>16</v>
      </c>
      <c r="C28" s="4" t="s">
        <v>644</v>
      </c>
      <c r="D28" s="4" t="s">
        <v>211</v>
      </c>
      <c r="E28" s="4">
        <v>2013</v>
      </c>
      <c r="F28" s="5">
        <v>2.8506944444444442E-2</v>
      </c>
      <c r="G28" s="4">
        <v>16</v>
      </c>
      <c r="H28" s="4">
        <v>82.1</v>
      </c>
      <c r="I28" s="16" t="s">
        <v>963</v>
      </c>
      <c r="J28" t="str">
        <f>IF(ISERROR(VLOOKUP($C28,Сумма!$B$3:$C$855,2,FALSE)),0,IF(VLOOKUP($C28,Сумма!$B$3:$N$855,13,FALSE)=I28,VLOOKUP($C28,Сумма!$B$3:$C$855,2,FALSE),0))</f>
        <v>СШОР 18 Тураев</v>
      </c>
    </row>
    <row r="29" spans="1:10" x14ac:dyDescent="0.35">
      <c r="A29" t="str">
        <f t="shared" si="0"/>
        <v>Прядильщикова АленаЖ10</v>
      </c>
      <c r="B29" s="4">
        <v>17</v>
      </c>
      <c r="C29" s="4" t="s">
        <v>47</v>
      </c>
      <c r="D29" s="4" t="s">
        <v>48</v>
      </c>
      <c r="E29" s="4">
        <v>2014</v>
      </c>
      <c r="F29" s="5">
        <v>2.9282407407407406E-2</v>
      </c>
      <c r="G29" s="4">
        <v>17</v>
      </c>
      <c r="H29" s="4">
        <v>76.2</v>
      </c>
      <c r="I29" s="16" t="s">
        <v>963</v>
      </c>
      <c r="J29" t="str">
        <f>IF(ISERROR(VLOOKUP($C29,Сумма!$B$3:$C$855,2,FALSE)),0,IF(VLOOKUP($C29,Сумма!$B$3:$N$855,13,FALSE)=I29,VLOOKUP($C29,Сумма!$B$3:$C$855,2,FALSE),0))</f>
        <v>СШОР 18 Юго-Запад</v>
      </c>
    </row>
    <row r="30" spans="1:10" x14ac:dyDescent="0.35">
      <c r="A30" t="str">
        <f t="shared" si="0"/>
        <v>Маленко АнастасияЖ10</v>
      </c>
      <c r="B30" s="4">
        <v>18</v>
      </c>
      <c r="C30" s="4" t="s">
        <v>789</v>
      </c>
      <c r="D30" s="4" t="s">
        <v>58</v>
      </c>
      <c r="E30" s="4">
        <v>2012</v>
      </c>
      <c r="F30" s="5">
        <v>3.2743055555555553E-2</v>
      </c>
      <c r="G30" s="4">
        <v>18</v>
      </c>
      <c r="H30" s="4">
        <v>49.7</v>
      </c>
      <c r="I30" s="16" t="s">
        <v>963</v>
      </c>
      <c r="J30" t="str">
        <f>IF(ISERROR(VLOOKUP($C30,Сумма!$B$3:$C$855,2,FALSE)),0,IF(VLOOKUP($C30,Сумма!$B$3:$N$855,13,FALSE)=I30,VLOOKUP($C30,Сумма!$B$3:$C$855,2,FALSE),0))</f>
        <v>СШОР 18 Дон спорт</v>
      </c>
    </row>
    <row r="31" spans="1:10" x14ac:dyDescent="0.35">
      <c r="A31" t="str">
        <f t="shared" si="0"/>
        <v>Заенцева ЕвгенияЖ10</v>
      </c>
      <c r="B31" s="4">
        <v>19</v>
      </c>
      <c r="C31" s="4" t="s">
        <v>43</v>
      </c>
      <c r="D31" s="4" t="s">
        <v>44</v>
      </c>
      <c r="E31" s="4">
        <v>2013</v>
      </c>
      <c r="F31" s="5">
        <v>3.4490740740740738E-2</v>
      </c>
      <c r="G31" s="4">
        <v>19</v>
      </c>
      <c r="H31" s="4">
        <v>36.299999999999997</v>
      </c>
      <c r="I31" s="16" t="s">
        <v>963</v>
      </c>
      <c r="J31" t="str">
        <f>IF(ISERROR(VLOOKUP($C31,Сумма!$B$3:$C$855,2,FALSE)),0,IF(VLOOKUP($C31,Сумма!$B$3:$N$855,13,FALSE)=I31,VLOOKUP($C31,Сумма!$B$3:$C$855,2,FALSE),0))</f>
        <v>СШОР 18 Берёзовая р</v>
      </c>
    </row>
    <row r="32" spans="1:10" x14ac:dyDescent="0.35">
      <c r="A32" t="str">
        <f t="shared" si="0"/>
        <v>Чурилова МаринаЖ10</v>
      </c>
      <c r="B32" s="4">
        <v>20</v>
      </c>
      <c r="C32" s="4" t="s">
        <v>790</v>
      </c>
      <c r="D32" s="4" t="s">
        <v>94</v>
      </c>
      <c r="E32" s="4">
        <v>2014</v>
      </c>
      <c r="F32" s="5">
        <v>3.7499999999999999E-2</v>
      </c>
      <c r="G32" s="4">
        <v>20</v>
      </c>
      <c r="H32" s="4">
        <v>13.3</v>
      </c>
      <c r="I32" s="16" t="s">
        <v>963</v>
      </c>
      <c r="J32" t="str">
        <f>IF(ISERROR(VLOOKUP($C32,Сумма!$B$3:$C$855,2,FALSE)),0,IF(VLOOKUP($C32,Сумма!$B$3:$N$855,13,FALSE)=I32,VLOOKUP($C32,Сумма!$B$3:$C$855,2,FALSE),0))</f>
        <v>СШОР 18 Вильденберг</v>
      </c>
    </row>
    <row r="33" spans="1:10" x14ac:dyDescent="0.35">
      <c r="A33" t="str">
        <f t="shared" si="0"/>
        <v>Тарнакина ДианаЖ10</v>
      </c>
      <c r="B33" s="4">
        <v>21</v>
      </c>
      <c r="C33" s="4" t="s">
        <v>791</v>
      </c>
      <c r="D33" s="4" t="s">
        <v>37</v>
      </c>
      <c r="E33" s="4">
        <v>2013</v>
      </c>
      <c r="F33" s="4"/>
      <c r="G33" s="4"/>
      <c r="H33" s="4">
        <v>0.01</v>
      </c>
      <c r="I33" s="16" t="s">
        <v>963</v>
      </c>
      <c r="J33" t="str">
        <f>IF(ISERROR(VLOOKUP($C33,Сумма!$B$3:$C$855,2,FALSE)),0,IF(VLOOKUP($C33,Сумма!$B$3:$N$855,13,FALSE)=I33,VLOOKUP($C33,Сумма!$B$3:$C$855,2,FALSE),0))</f>
        <v>СШОР 18 Макейчик</v>
      </c>
    </row>
    <row r="34" spans="1:10" x14ac:dyDescent="0.35">
      <c r="A34" t="str">
        <f t="shared" si="0"/>
        <v>Митрофанова СофияЖ10</v>
      </c>
      <c r="B34" s="4">
        <v>22</v>
      </c>
      <c r="C34" s="4" t="s">
        <v>792</v>
      </c>
      <c r="D34" s="4" t="s">
        <v>211</v>
      </c>
      <c r="E34" s="4">
        <v>2013</v>
      </c>
      <c r="F34" s="4"/>
      <c r="G34" s="4"/>
      <c r="H34" s="4">
        <v>0.01</v>
      </c>
      <c r="I34" s="16" t="s">
        <v>963</v>
      </c>
      <c r="J34" t="str">
        <f>IF(ISERROR(VLOOKUP($C34,Сумма!$B$3:$C$855,2,FALSE)),0,IF(VLOOKUP($C34,Сумма!$B$3:$N$855,13,FALSE)=I34,VLOOKUP($C34,Сумма!$B$3:$C$855,2,FALSE),0))</f>
        <v>СШОР 18 Тураев</v>
      </c>
    </row>
    <row r="35" spans="1:10" x14ac:dyDescent="0.35">
      <c r="A35" t="str">
        <f t="shared" si="0"/>
        <v>Красношеева ВарвараЖ10</v>
      </c>
      <c r="B35" s="4">
        <v>23</v>
      </c>
      <c r="C35" s="4" t="s">
        <v>422</v>
      </c>
      <c r="D35" s="4" t="s">
        <v>44</v>
      </c>
      <c r="E35" s="4">
        <v>2012</v>
      </c>
      <c r="F35" s="4"/>
      <c r="G35" s="4"/>
      <c r="H35" s="4">
        <v>0.01</v>
      </c>
      <c r="I35" s="16" t="s">
        <v>963</v>
      </c>
      <c r="J35" t="str">
        <f>IF(ISERROR(VLOOKUP($C35,Сумма!$B$3:$C$855,2,FALSE)),0,IF(VLOOKUP($C35,Сумма!$B$3:$N$855,13,FALSE)=I35,VLOOKUP($C35,Сумма!$B$3:$C$855,2,FALSE),0))</f>
        <v>СШОР 18 Берёзовая р</v>
      </c>
    </row>
    <row r="36" spans="1:10" x14ac:dyDescent="0.35">
      <c r="A36" t="str">
        <f t="shared" si="0"/>
        <v>Бабак МиланаЖ10</v>
      </c>
      <c r="B36" s="4">
        <v>24</v>
      </c>
      <c r="C36" s="4" t="s">
        <v>793</v>
      </c>
      <c r="D36" s="4" t="s">
        <v>35</v>
      </c>
      <c r="E36" s="4">
        <v>2013</v>
      </c>
      <c r="F36" s="4"/>
      <c r="G36" s="4"/>
      <c r="H36" s="4">
        <v>0.01</v>
      </c>
      <c r="I36" s="16" t="s">
        <v>963</v>
      </c>
      <c r="J36" t="str">
        <f>IF(ISERROR(VLOOKUP($C36,Сумма!$B$3:$C$855,2,FALSE)),0,IF(VLOOKUP($C36,Сумма!$B$3:$N$855,13,FALSE)=I36,VLOOKUP($C36,Сумма!$B$3:$C$855,2,FALSE),0))</f>
        <v>СШОР 18 АТЛЕТ</v>
      </c>
    </row>
    <row r="37" spans="1:10" x14ac:dyDescent="0.35">
      <c r="A37" t="str">
        <f t="shared" si="0"/>
        <v>Грачева ЗарянаЖ10</v>
      </c>
      <c r="B37" s="4">
        <v>25</v>
      </c>
      <c r="C37" s="4" t="s">
        <v>794</v>
      </c>
      <c r="D37" s="4" t="s">
        <v>94</v>
      </c>
      <c r="E37" s="4">
        <v>2013</v>
      </c>
      <c r="F37" s="4"/>
      <c r="G37" s="4"/>
      <c r="H37" s="4">
        <v>0.01</v>
      </c>
      <c r="I37" s="16" t="s">
        <v>963</v>
      </c>
      <c r="J37" t="str">
        <f>IF(ISERROR(VLOOKUP($C37,Сумма!$B$3:$C$855,2,FALSE)),0,IF(VLOOKUP($C37,Сумма!$B$3:$N$855,13,FALSE)=I37,VLOOKUP($C37,Сумма!$B$3:$C$855,2,FALSE),0))</f>
        <v>СШОР 18 Вильденберг</v>
      </c>
    </row>
    <row r="38" spans="1:10" x14ac:dyDescent="0.35">
      <c r="A38" t="str">
        <f t="shared" si="0"/>
        <v>Салькова ЕкатеринаЖ10</v>
      </c>
      <c r="B38" s="4">
        <v>26</v>
      </c>
      <c r="C38" s="4" t="s">
        <v>70</v>
      </c>
      <c r="D38" s="4" t="s">
        <v>58</v>
      </c>
      <c r="E38" s="4">
        <v>2011</v>
      </c>
      <c r="F38" s="4"/>
      <c r="G38" s="4"/>
      <c r="H38" s="4">
        <v>0.01</v>
      </c>
      <c r="I38" s="16" t="s">
        <v>963</v>
      </c>
      <c r="J38" t="str">
        <f>IF(ISERROR(VLOOKUP($C38,Сумма!$B$3:$C$855,2,FALSE)),0,IF(VLOOKUP($C38,Сумма!$B$3:$N$855,13,FALSE)=I38,VLOOKUP($C38,Сумма!$B$3:$C$855,2,FALSE),0))</f>
        <v>СШОР 18 Дон спорт</v>
      </c>
    </row>
    <row r="39" spans="1:10" x14ac:dyDescent="0.35">
      <c r="A39" t="str">
        <f t="shared" si="0"/>
        <v>Арапова НеллиЖ10</v>
      </c>
      <c r="B39" s="4">
        <v>27</v>
      </c>
      <c r="C39" s="4" t="s">
        <v>34</v>
      </c>
      <c r="D39" s="4" t="s">
        <v>35</v>
      </c>
      <c r="E39" s="4">
        <v>2012</v>
      </c>
      <c r="F39" s="4"/>
      <c r="G39" s="4"/>
      <c r="H39" s="4">
        <v>0.01</v>
      </c>
      <c r="I39" s="16" t="s">
        <v>963</v>
      </c>
      <c r="J39" t="str">
        <f>IF(ISERROR(VLOOKUP($C39,Сумма!$B$3:$C$855,2,FALSE)),0,IF(VLOOKUP($C39,Сумма!$B$3:$N$855,13,FALSE)=I39,VLOOKUP($C39,Сумма!$B$3:$C$855,2,FALSE),0))</f>
        <v>СШОР 18 АТЛЕТ</v>
      </c>
    </row>
    <row r="40" spans="1:10" ht="15.5" x14ac:dyDescent="0.35">
      <c r="A40" t="str">
        <f t="shared" si="0"/>
        <v/>
      </c>
      <c r="B40" s="40" t="s">
        <v>795</v>
      </c>
      <c r="C40" s="40"/>
      <c r="D40" s="40"/>
      <c r="E40" s="40"/>
      <c r="F40" s="40"/>
      <c r="G40" s="40"/>
      <c r="H40" s="40"/>
      <c r="I40" s="17"/>
      <c r="J40">
        <f>IF(ISERROR(VLOOKUP($C40,Сумма!$B$3:$C$855,2,FALSE)),0,IF(VLOOKUP($C40,Сумма!$B$3:$N$855,13,FALSE)=I40,VLOOKUP($C40,Сумма!$B$3:$C$855,2,FALSE),0))</f>
        <v>0</v>
      </c>
    </row>
    <row r="41" spans="1:10" ht="15.5" x14ac:dyDescent="0.35">
      <c r="A41" t="str">
        <f t="shared" si="0"/>
        <v/>
      </c>
      <c r="B41" s="40"/>
      <c r="C41" s="40"/>
      <c r="D41" s="40"/>
      <c r="E41" s="40"/>
      <c r="F41" s="40"/>
      <c r="G41" s="40"/>
      <c r="H41" s="40"/>
      <c r="I41" s="17"/>
      <c r="J41">
        <f>IF(ISERROR(VLOOKUP($C41,Сумма!$B$3:$C$855,2,FALSE)),0,IF(VLOOKUP($C41,Сумма!$B$3:$N$855,13,FALSE)=I41,VLOOKUP($C41,Сумма!$B$3:$C$855,2,FALSE),0))</f>
        <v>0</v>
      </c>
    </row>
    <row r="42" spans="1:10" ht="28" x14ac:dyDescent="0.35">
      <c r="A42" t="str">
        <f t="shared" si="0"/>
        <v>Фамилия, имя</v>
      </c>
      <c r="B42" s="3" t="s">
        <v>20</v>
      </c>
      <c r="C42" s="4" t="s">
        <v>31</v>
      </c>
      <c r="D42" s="4" t="s">
        <v>21</v>
      </c>
      <c r="E42" s="4" t="s">
        <v>22</v>
      </c>
      <c r="F42" s="4" t="s">
        <v>23</v>
      </c>
      <c r="G42" s="4" t="s">
        <v>24</v>
      </c>
      <c r="H42" s="4" t="s">
        <v>25</v>
      </c>
      <c r="I42" s="16"/>
      <c r="J42">
        <f>IF(ISERROR(VLOOKUP($C42,Сумма!$B$3:$C$855,2,FALSE)),0,IF(VLOOKUP($C42,Сумма!$B$3:$N$855,13,FALSE)=I42,VLOOKUP($C42,Сумма!$B$3:$C$855,2,FALSE),0))</f>
        <v>0</v>
      </c>
    </row>
    <row r="43" spans="1:10" x14ac:dyDescent="0.35">
      <c r="A43" t="str">
        <f t="shared" si="0"/>
        <v>Ушакова МарияЖ12</v>
      </c>
      <c r="B43" s="4">
        <v>1</v>
      </c>
      <c r="C43" s="4" t="s">
        <v>62</v>
      </c>
      <c r="D43" s="4" t="s">
        <v>58</v>
      </c>
      <c r="E43" s="4">
        <v>2010</v>
      </c>
      <c r="F43" s="5">
        <v>8.1597222222222227E-3</v>
      </c>
      <c r="G43" s="4">
        <v>1</v>
      </c>
      <c r="H43" s="4">
        <v>200</v>
      </c>
      <c r="I43" s="16" t="s">
        <v>964</v>
      </c>
      <c r="J43" t="str">
        <f>IF(ISERROR(VLOOKUP($C43,Сумма!$B$3:$C$855,2,FALSE)),0,IF(VLOOKUP($C43,Сумма!$B$3:$N$855,13,FALSE)=I43,VLOOKUP($C43,Сумма!$B$3:$C$855,2,FALSE),0))</f>
        <v>СШОР 18 Дон спорт</v>
      </c>
    </row>
    <row r="44" spans="1:10" x14ac:dyDescent="0.35">
      <c r="A44" t="str">
        <f t="shared" si="0"/>
        <v>Кальницкая АлександраЖ12</v>
      </c>
      <c r="B44" s="4">
        <v>2</v>
      </c>
      <c r="C44" s="4" t="s">
        <v>56</v>
      </c>
      <c r="D44" s="4" t="s">
        <v>33</v>
      </c>
      <c r="E44" s="4">
        <v>2011</v>
      </c>
      <c r="F44" s="5">
        <v>8.7152777777777784E-3</v>
      </c>
      <c r="G44" s="4">
        <v>2</v>
      </c>
      <c r="H44" s="4">
        <v>193.2</v>
      </c>
      <c r="I44" s="16" t="s">
        <v>964</v>
      </c>
      <c r="J44" t="str">
        <f>IF(ISERROR(VLOOKUP($C44,Сумма!$B$3:$C$855,2,FALSE)),0,IF(VLOOKUP($C44,Сумма!$B$3:$N$855,13,FALSE)=I44,VLOOKUP($C44,Сумма!$B$3:$C$855,2,FALSE),0))</f>
        <v>СШОР 18 ОРИОН</v>
      </c>
    </row>
    <row r="45" spans="1:10" x14ac:dyDescent="0.35">
      <c r="A45" t="str">
        <f t="shared" si="0"/>
        <v>Ракович МарианнаЖ12</v>
      </c>
      <c r="B45" s="4">
        <v>3</v>
      </c>
      <c r="C45" s="4" t="s">
        <v>57</v>
      </c>
      <c r="D45" s="4" t="s">
        <v>58</v>
      </c>
      <c r="E45" s="4">
        <v>2011</v>
      </c>
      <c r="F45" s="5">
        <v>8.9236111111111113E-3</v>
      </c>
      <c r="G45" s="4">
        <v>3</v>
      </c>
      <c r="H45" s="4">
        <v>190.7</v>
      </c>
      <c r="I45" s="16" t="s">
        <v>964</v>
      </c>
      <c r="J45" t="str">
        <f>IF(ISERROR(VLOOKUP($C45,Сумма!$B$3:$C$855,2,FALSE)),0,IF(VLOOKUP($C45,Сумма!$B$3:$N$855,13,FALSE)=I45,VLOOKUP($C45,Сумма!$B$3:$C$855,2,FALSE),0))</f>
        <v>СШОР 18 Дон спорт</v>
      </c>
    </row>
    <row r="46" spans="1:10" x14ac:dyDescent="0.35">
      <c r="A46" t="str">
        <f t="shared" si="0"/>
        <v>Уразова ЯрославаЖ12</v>
      </c>
      <c r="B46" s="4">
        <v>4</v>
      </c>
      <c r="C46" s="4" t="s">
        <v>53</v>
      </c>
      <c r="D46" s="4" t="s">
        <v>784</v>
      </c>
      <c r="E46" s="4">
        <v>2010</v>
      </c>
      <c r="F46" s="5">
        <v>8.9351851851851866E-3</v>
      </c>
      <c r="G46" s="4">
        <v>4</v>
      </c>
      <c r="H46" s="4">
        <v>190.5</v>
      </c>
      <c r="I46" s="16" t="s">
        <v>964</v>
      </c>
      <c r="J46" t="str">
        <f>IF(ISERROR(VLOOKUP($C46,Сумма!$B$3:$C$855,2,FALSE)),0,IF(VLOOKUP($C46,Сумма!$B$3:$N$855,13,FALSE)=I46,VLOOKUP($C46,Сумма!$B$3:$C$855,2,FALSE),0))</f>
        <v>СШОР 18 Авдеев</v>
      </c>
    </row>
    <row r="47" spans="1:10" x14ac:dyDescent="0.35">
      <c r="A47" t="str">
        <f t="shared" si="0"/>
        <v>Грабиненко ЕленаЖ12</v>
      </c>
      <c r="B47" s="4">
        <v>5</v>
      </c>
      <c r="C47" s="4" t="s">
        <v>52</v>
      </c>
      <c r="D47" s="4" t="s">
        <v>39</v>
      </c>
      <c r="E47" s="4">
        <v>2010</v>
      </c>
      <c r="F47" s="5">
        <v>9.432870370370371E-3</v>
      </c>
      <c r="G47" s="4">
        <v>5</v>
      </c>
      <c r="H47" s="4">
        <v>184.4</v>
      </c>
      <c r="I47" s="16" t="s">
        <v>964</v>
      </c>
      <c r="J47" t="str">
        <f>IF(ISERROR(VLOOKUP($C47,Сумма!$B$3:$C$855,2,FALSE)),0,IF(VLOOKUP($C47,Сумма!$B$3:$N$855,13,FALSE)=I47,VLOOKUP($C47,Сумма!$B$3:$C$855,2,FALSE),0))</f>
        <v>СШОР 18 Sirius Пи</v>
      </c>
    </row>
    <row r="48" spans="1:10" x14ac:dyDescent="0.35">
      <c r="A48" t="str">
        <f t="shared" si="0"/>
        <v>Столповская КаринаЖ12</v>
      </c>
      <c r="B48" s="4">
        <v>6</v>
      </c>
      <c r="C48" s="4" t="s">
        <v>71</v>
      </c>
      <c r="D48" s="4" t="s">
        <v>33</v>
      </c>
      <c r="E48" s="4">
        <v>2011</v>
      </c>
      <c r="F48" s="5">
        <v>1.0752314814814814E-2</v>
      </c>
      <c r="G48" s="4">
        <v>6</v>
      </c>
      <c r="H48" s="4">
        <v>168.3</v>
      </c>
      <c r="I48" s="16" t="s">
        <v>964</v>
      </c>
      <c r="J48" t="str">
        <f>IF(ISERROR(VLOOKUP($C48,Сумма!$B$3:$C$855,2,FALSE)),0,IF(VLOOKUP($C48,Сумма!$B$3:$N$855,13,FALSE)=I48,VLOOKUP($C48,Сумма!$B$3:$C$855,2,FALSE),0))</f>
        <v>СШОР 18 ОРИОН</v>
      </c>
    </row>
    <row r="49" spans="1:10" x14ac:dyDescent="0.35">
      <c r="A49" t="str">
        <f t="shared" si="0"/>
        <v>Коровина КсенияЖ12</v>
      </c>
      <c r="B49" s="4">
        <v>7</v>
      </c>
      <c r="C49" s="4" t="s">
        <v>69</v>
      </c>
      <c r="D49" s="4" t="s">
        <v>37</v>
      </c>
      <c r="E49" s="4">
        <v>2011</v>
      </c>
      <c r="F49" s="5">
        <v>1.1273148148148148E-2</v>
      </c>
      <c r="G49" s="4">
        <v>7</v>
      </c>
      <c r="H49" s="4">
        <v>161.9</v>
      </c>
      <c r="I49" s="16" t="s">
        <v>964</v>
      </c>
      <c r="J49" t="str">
        <f>IF(ISERROR(VLOOKUP($C49,Сумма!$B$3:$C$855,2,FALSE)),0,IF(VLOOKUP($C49,Сумма!$B$3:$N$855,13,FALSE)=I49,VLOOKUP($C49,Сумма!$B$3:$C$855,2,FALSE),0))</f>
        <v>СШОР 18 Макейчик</v>
      </c>
    </row>
    <row r="50" spans="1:10" x14ac:dyDescent="0.35">
      <c r="A50" t="str">
        <f t="shared" si="0"/>
        <v>Чупеева АнастасияЖ12</v>
      </c>
      <c r="B50" s="4">
        <v>8</v>
      </c>
      <c r="C50" s="4" t="s">
        <v>91</v>
      </c>
      <c r="D50" s="4" t="s">
        <v>58</v>
      </c>
      <c r="E50" s="4">
        <v>2011</v>
      </c>
      <c r="F50" s="5">
        <v>1.1886574074074075E-2</v>
      </c>
      <c r="G50" s="4">
        <v>8</v>
      </c>
      <c r="H50" s="4">
        <v>154.4</v>
      </c>
      <c r="I50" s="16" t="s">
        <v>964</v>
      </c>
      <c r="J50" t="str">
        <f>IF(ISERROR(VLOOKUP($C50,Сумма!$B$3:$C$855,2,FALSE)),0,IF(VLOOKUP($C50,Сумма!$B$3:$N$855,13,FALSE)=I50,VLOOKUP($C50,Сумма!$B$3:$C$855,2,FALSE),0))</f>
        <v>СШОР 18 Дон спорт</v>
      </c>
    </row>
    <row r="51" spans="1:10" x14ac:dyDescent="0.35">
      <c r="A51" t="str">
        <f t="shared" si="0"/>
        <v>Черкасова ДарьяЖ12</v>
      </c>
      <c r="B51" s="4">
        <v>9</v>
      </c>
      <c r="C51" s="4" t="s">
        <v>54</v>
      </c>
      <c r="D51" s="4" t="s">
        <v>33</v>
      </c>
      <c r="E51" s="4">
        <v>2011</v>
      </c>
      <c r="F51" s="5">
        <v>1.1979166666666666E-2</v>
      </c>
      <c r="G51" s="4">
        <v>9</v>
      </c>
      <c r="H51" s="4">
        <v>153.19999999999999</v>
      </c>
      <c r="I51" s="16" t="s">
        <v>964</v>
      </c>
      <c r="J51" t="str">
        <f>IF(ISERROR(VLOOKUP($C51,Сумма!$B$3:$C$855,2,FALSE)),0,IF(VLOOKUP($C51,Сумма!$B$3:$N$855,13,FALSE)=I51,VLOOKUP($C51,Сумма!$B$3:$C$855,2,FALSE),0))</f>
        <v>СШОР 18 ОРИОН</v>
      </c>
    </row>
    <row r="52" spans="1:10" x14ac:dyDescent="0.35">
      <c r="A52" t="str">
        <f t="shared" si="0"/>
        <v>Заенцева НатальяЖ12</v>
      </c>
      <c r="B52" s="4">
        <v>10</v>
      </c>
      <c r="C52" s="4" t="s">
        <v>73</v>
      </c>
      <c r="D52" s="4" t="s">
        <v>44</v>
      </c>
      <c r="E52" s="4">
        <v>2011</v>
      </c>
      <c r="F52" s="5">
        <v>1.2025462962962962E-2</v>
      </c>
      <c r="G52" s="4">
        <v>10</v>
      </c>
      <c r="H52" s="4">
        <v>152.69999999999999</v>
      </c>
      <c r="I52" s="16" t="s">
        <v>964</v>
      </c>
      <c r="J52" t="str">
        <f>IF(ISERROR(VLOOKUP($C52,Сумма!$B$3:$C$855,2,FALSE)),0,IF(VLOOKUP($C52,Сумма!$B$3:$N$855,13,FALSE)=I52,VLOOKUP($C52,Сумма!$B$3:$C$855,2,FALSE),0))</f>
        <v>СШОР 18 Берёзовая р</v>
      </c>
    </row>
    <row r="53" spans="1:10" x14ac:dyDescent="0.35">
      <c r="A53" t="str">
        <f t="shared" si="0"/>
        <v>Козлова АлександраЖ12</v>
      </c>
      <c r="B53" s="4">
        <v>11</v>
      </c>
      <c r="C53" s="4" t="s">
        <v>425</v>
      </c>
      <c r="D53" s="4" t="s">
        <v>39</v>
      </c>
      <c r="E53" s="4">
        <v>2010</v>
      </c>
      <c r="F53" s="5">
        <v>1.2407407407407409E-2</v>
      </c>
      <c r="G53" s="4">
        <v>11</v>
      </c>
      <c r="H53" s="4">
        <v>148</v>
      </c>
      <c r="I53" s="16" t="s">
        <v>964</v>
      </c>
      <c r="J53" t="str">
        <f>IF(ISERROR(VLOOKUP($C53,Сумма!$B$3:$C$855,2,FALSE)),0,IF(VLOOKUP($C53,Сумма!$B$3:$N$855,13,FALSE)=I53,VLOOKUP($C53,Сумма!$B$3:$C$855,2,FALSE),0))</f>
        <v>СШОР 18 Sirius Пи</v>
      </c>
    </row>
    <row r="54" spans="1:10" x14ac:dyDescent="0.35">
      <c r="A54" t="str">
        <f t="shared" si="0"/>
        <v>Деминтиевская ЕкатеринаЖ12</v>
      </c>
      <c r="B54" s="4">
        <v>12</v>
      </c>
      <c r="C54" s="4" t="s">
        <v>60</v>
      </c>
      <c r="D54" s="4" t="s">
        <v>61</v>
      </c>
      <c r="E54" s="4">
        <v>2010</v>
      </c>
      <c r="F54" s="5">
        <v>1.3391203703703704E-2</v>
      </c>
      <c r="G54" s="4">
        <v>12</v>
      </c>
      <c r="H54" s="4">
        <v>135.9</v>
      </c>
      <c r="I54" s="16" t="s">
        <v>964</v>
      </c>
      <c r="J54" t="str">
        <f>IF(ISERROR(VLOOKUP($C54,Сумма!$B$3:$C$855,2,FALSE)),0,IF(VLOOKUP($C54,Сумма!$B$3:$N$855,13,FALSE)=I54,VLOOKUP($C54,Сумма!$B$3:$C$855,2,FALSE),0))</f>
        <v>СШОР 18 Азимут</v>
      </c>
    </row>
    <row r="55" spans="1:10" x14ac:dyDescent="0.35">
      <c r="A55" t="str">
        <f t="shared" si="0"/>
        <v>Блинова ЕкатеринаЖ12</v>
      </c>
      <c r="B55" s="4">
        <v>13</v>
      </c>
      <c r="C55" s="4" t="s">
        <v>796</v>
      </c>
      <c r="D55" s="4" t="s">
        <v>94</v>
      </c>
      <c r="E55" s="4">
        <v>2010</v>
      </c>
      <c r="F55" s="5">
        <v>1.3530092592592594E-2</v>
      </c>
      <c r="G55" s="4">
        <v>13</v>
      </c>
      <c r="H55" s="4">
        <v>134.19999999999999</v>
      </c>
      <c r="I55" s="16" t="s">
        <v>964</v>
      </c>
      <c r="J55" t="str">
        <f>IF(ISERROR(VLOOKUP($C55,Сумма!$B$3:$C$855,2,FALSE)),0,IF(VLOOKUP($C55,Сумма!$B$3:$N$855,13,FALSE)=I55,VLOOKUP($C55,Сумма!$B$3:$C$855,2,FALSE),0))</f>
        <v>СШОР 18 Вильденберг</v>
      </c>
    </row>
    <row r="56" spans="1:10" x14ac:dyDescent="0.35">
      <c r="A56" t="str">
        <f t="shared" si="0"/>
        <v>Кондратенко МарияЖ12</v>
      </c>
      <c r="B56" s="4">
        <v>14</v>
      </c>
      <c r="C56" s="4" t="s">
        <v>63</v>
      </c>
      <c r="D56" s="4" t="s">
        <v>58</v>
      </c>
      <c r="E56" s="4">
        <v>2011</v>
      </c>
      <c r="F56" s="5">
        <v>1.3611111111111114E-2</v>
      </c>
      <c r="G56" s="4">
        <v>14</v>
      </c>
      <c r="H56" s="4">
        <v>133.19999999999999</v>
      </c>
      <c r="I56" s="16" t="s">
        <v>964</v>
      </c>
      <c r="J56" t="str">
        <f>IF(ISERROR(VLOOKUP($C56,Сумма!$B$3:$C$855,2,FALSE)),0,IF(VLOOKUP($C56,Сумма!$B$3:$N$855,13,FALSE)=I56,VLOOKUP($C56,Сумма!$B$3:$C$855,2,FALSE),0))</f>
        <v>СШОР 18 Дон спорт</v>
      </c>
    </row>
    <row r="57" spans="1:10" x14ac:dyDescent="0.35">
      <c r="A57" t="str">
        <f t="shared" si="0"/>
        <v>Минакова АринаЖ12</v>
      </c>
      <c r="B57" s="4">
        <v>15</v>
      </c>
      <c r="C57" s="4" t="s">
        <v>88</v>
      </c>
      <c r="D57" s="4" t="s">
        <v>37</v>
      </c>
      <c r="E57" s="4">
        <v>2010</v>
      </c>
      <c r="F57" s="5">
        <v>1.3680555555555555E-2</v>
      </c>
      <c r="G57" s="4">
        <v>15</v>
      </c>
      <c r="H57" s="4">
        <v>132.4</v>
      </c>
      <c r="I57" s="16" t="s">
        <v>964</v>
      </c>
      <c r="J57" t="str">
        <f>IF(ISERROR(VLOOKUP($C57,Сумма!$B$3:$C$855,2,FALSE)),0,IF(VLOOKUP($C57,Сумма!$B$3:$N$855,13,FALSE)=I57,VLOOKUP($C57,Сумма!$B$3:$C$855,2,FALSE),0))</f>
        <v>СШОР 18 Макейчик</v>
      </c>
    </row>
    <row r="58" spans="1:10" x14ac:dyDescent="0.35">
      <c r="A58" t="str">
        <f t="shared" si="0"/>
        <v>Сигаева АлександраЖ12</v>
      </c>
      <c r="B58" s="4">
        <v>16</v>
      </c>
      <c r="C58" s="4" t="s">
        <v>55</v>
      </c>
      <c r="D58" s="4" t="s">
        <v>48</v>
      </c>
      <c r="E58" s="4">
        <v>2011</v>
      </c>
      <c r="F58" s="5">
        <v>1.3715277777777778E-2</v>
      </c>
      <c r="G58" s="4">
        <v>16</v>
      </c>
      <c r="H58" s="4">
        <v>132</v>
      </c>
      <c r="I58" s="16" t="s">
        <v>964</v>
      </c>
      <c r="J58" t="str">
        <f>IF(ISERROR(VLOOKUP($C58,Сумма!$B$3:$C$855,2,FALSE)),0,IF(VLOOKUP($C58,Сумма!$B$3:$N$855,13,FALSE)=I58,VLOOKUP($C58,Сумма!$B$3:$C$855,2,FALSE),0))</f>
        <v>СШОР 18 Юго-Запад</v>
      </c>
    </row>
    <row r="59" spans="1:10" x14ac:dyDescent="0.35">
      <c r="A59" t="str">
        <f t="shared" si="0"/>
        <v>Часовских КаринаЖ12</v>
      </c>
      <c r="B59" s="4">
        <v>17</v>
      </c>
      <c r="C59" s="4" t="s">
        <v>64</v>
      </c>
      <c r="D59" s="4" t="s">
        <v>784</v>
      </c>
      <c r="E59" s="4">
        <v>2010</v>
      </c>
      <c r="F59" s="5">
        <v>1.3773148148148147E-2</v>
      </c>
      <c r="G59" s="4">
        <v>17</v>
      </c>
      <c r="H59" s="4">
        <v>131.30000000000001</v>
      </c>
      <c r="I59" s="16" t="s">
        <v>964</v>
      </c>
      <c r="J59" t="str">
        <f>IF(ISERROR(VLOOKUP($C59,Сумма!$B$3:$C$855,2,FALSE)),0,IF(VLOOKUP($C59,Сумма!$B$3:$N$855,13,FALSE)=I59,VLOOKUP($C59,Сумма!$B$3:$C$855,2,FALSE),0))</f>
        <v>СШОР 18 Авдеев</v>
      </c>
    </row>
    <row r="60" spans="1:10" x14ac:dyDescent="0.35">
      <c r="A60" t="str">
        <f t="shared" si="0"/>
        <v>Акулова ВарвараЖ12</v>
      </c>
      <c r="B60" s="4">
        <v>18</v>
      </c>
      <c r="C60" s="4" t="s">
        <v>797</v>
      </c>
      <c r="D60" s="4" t="s">
        <v>798</v>
      </c>
      <c r="E60" s="4">
        <v>2011</v>
      </c>
      <c r="F60" s="5">
        <v>1.4178240740740741E-2</v>
      </c>
      <c r="G60" s="4">
        <v>18</v>
      </c>
      <c r="H60" s="4">
        <v>126.3</v>
      </c>
      <c r="I60" s="16" t="s">
        <v>964</v>
      </c>
      <c r="J60" t="str">
        <f>IF(ISERROR(VLOOKUP($C60,Сумма!$B$3:$C$855,2,FALSE)),0,IF(VLOOKUP($C60,Сумма!$B$3:$N$855,13,FALSE)=I60,VLOOKUP($C60,Сумма!$B$3:$C$855,2,FALSE),0))</f>
        <v>Углянец</v>
      </c>
    </row>
    <row r="61" spans="1:10" x14ac:dyDescent="0.35">
      <c r="A61" t="str">
        <f t="shared" si="0"/>
        <v>Криуля ВалерияЖ12</v>
      </c>
      <c r="B61" s="4">
        <v>19</v>
      </c>
      <c r="C61" s="4" t="s">
        <v>67</v>
      </c>
      <c r="D61" s="4" t="s">
        <v>35</v>
      </c>
      <c r="E61" s="4">
        <v>2011</v>
      </c>
      <c r="F61" s="5">
        <v>1.4652777777777778E-2</v>
      </c>
      <c r="G61" s="4">
        <v>19</v>
      </c>
      <c r="H61" s="4">
        <v>120.5</v>
      </c>
      <c r="I61" s="16" t="s">
        <v>964</v>
      </c>
      <c r="J61" t="str">
        <f>IF(ISERROR(VLOOKUP($C61,Сумма!$B$3:$C$855,2,FALSE)),0,IF(VLOOKUP($C61,Сумма!$B$3:$N$855,13,FALSE)=I61,VLOOKUP($C61,Сумма!$B$3:$C$855,2,FALSE),0))</f>
        <v>СШОР 18 АТЛЕТ</v>
      </c>
    </row>
    <row r="62" spans="1:10" x14ac:dyDescent="0.35">
      <c r="A62" t="str">
        <f t="shared" si="0"/>
        <v>Логвиненко АринаЖ12</v>
      </c>
      <c r="B62" s="4">
        <v>20</v>
      </c>
      <c r="C62" s="4" t="s">
        <v>77</v>
      </c>
      <c r="D62" s="4" t="s">
        <v>33</v>
      </c>
      <c r="E62" s="4">
        <v>2011</v>
      </c>
      <c r="F62" s="5">
        <v>1.494212962962963E-2</v>
      </c>
      <c r="G62" s="4">
        <v>20</v>
      </c>
      <c r="H62" s="4">
        <v>116.9</v>
      </c>
      <c r="I62" s="16" t="s">
        <v>964</v>
      </c>
      <c r="J62" t="str">
        <f>IF(ISERROR(VLOOKUP($C62,Сумма!$B$3:$C$855,2,FALSE)),0,IF(VLOOKUP($C62,Сумма!$B$3:$N$855,13,FALSE)=I62,VLOOKUP($C62,Сумма!$B$3:$C$855,2,FALSE),0))</f>
        <v>СШОР 18 ОРИОН</v>
      </c>
    </row>
    <row r="63" spans="1:10" x14ac:dyDescent="0.35">
      <c r="A63" t="str">
        <f t="shared" si="0"/>
        <v>Скворцова ИннаЖ12</v>
      </c>
      <c r="B63" s="4">
        <v>21</v>
      </c>
      <c r="C63" s="4" t="s">
        <v>799</v>
      </c>
      <c r="D63" s="4" t="s">
        <v>35</v>
      </c>
      <c r="E63" s="4">
        <v>2011</v>
      </c>
      <c r="F63" s="5">
        <v>1.5740740740740743E-2</v>
      </c>
      <c r="G63" s="4">
        <v>21</v>
      </c>
      <c r="H63" s="4">
        <v>107.1</v>
      </c>
      <c r="I63" s="16" t="s">
        <v>964</v>
      </c>
      <c r="J63" t="str">
        <f>IF(ISERROR(VLOOKUP($C63,Сумма!$B$3:$C$855,2,FALSE)),0,IF(VLOOKUP($C63,Сумма!$B$3:$N$855,13,FALSE)=I63,VLOOKUP($C63,Сумма!$B$3:$C$855,2,FALSE),0))</f>
        <v>СШОР 18 АТЛЕТ</v>
      </c>
    </row>
    <row r="64" spans="1:10" x14ac:dyDescent="0.35">
      <c r="A64" t="str">
        <f t="shared" si="0"/>
        <v>Деревенских ВасилисаЖ12</v>
      </c>
      <c r="B64" s="4">
        <v>22</v>
      </c>
      <c r="C64" s="4" t="s">
        <v>75</v>
      </c>
      <c r="D64" s="4" t="s">
        <v>58</v>
      </c>
      <c r="E64" s="4">
        <v>2011</v>
      </c>
      <c r="F64" s="5">
        <v>1.6157407407407409E-2</v>
      </c>
      <c r="G64" s="4">
        <v>22</v>
      </c>
      <c r="H64" s="4">
        <v>102</v>
      </c>
      <c r="I64" s="16" t="s">
        <v>964</v>
      </c>
      <c r="J64" t="str">
        <f>IF(ISERROR(VLOOKUP($C64,Сумма!$B$3:$C$855,2,FALSE)),0,IF(VLOOKUP($C64,Сумма!$B$3:$N$855,13,FALSE)=I64,VLOOKUP($C64,Сумма!$B$3:$C$855,2,FALSE),0))</f>
        <v>СШОР 18 Дон спорт</v>
      </c>
    </row>
    <row r="65" spans="1:10" x14ac:dyDescent="0.35">
      <c r="A65" t="str">
        <f t="shared" si="0"/>
        <v>Енина АннаЖ12</v>
      </c>
      <c r="B65" s="4">
        <v>23</v>
      </c>
      <c r="C65" s="4" t="s">
        <v>427</v>
      </c>
      <c r="D65" s="4" t="s">
        <v>94</v>
      </c>
      <c r="E65" s="4">
        <v>2011</v>
      </c>
      <c r="F65" s="5">
        <v>1.681712962962963E-2</v>
      </c>
      <c r="G65" s="4">
        <v>23</v>
      </c>
      <c r="H65" s="4">
        <v>94</v>
      </c>
      <c r="I65" s="16" t="s">
        <v>964</v>
      </c>
      <c r="J65" t="str">
        <f>IF(ISERROR(VLOOKUP($C65,Сумма!$B$3:$C$855,2,FALSE)),0,IF(VLOOKUP($C65,Сумма!$B$3:$N$855,13,FALSE)=I65,VLOOKUP($C65,Сумма!$B$3:$C$855,2,FALSE),0))</f>
        <v>СШОР 18 Вильденберг</v>
      </c>
    </row>
    <row r="66" spans="1:10" x14ac:dyDescent="0.35">
      <c r="A66" t="str">
        <f t="shared" si="0"/>
        <v>Бабак ДианаЖ12</v>
      </c>
      <c r="B66" s="4">
        <v>24</v>
      </c>
      <c r="C66" s="4" t="s">
        <v>426</v>
      </c>
      <c r="D66" s="4" t="s">
        <v>35</v>
      </c>
      <c r="E66" s="4">
        <v>2011</v>
      </c>
      <c r="F66" s="5">
        <v>1.7175925925925924E-2</v>
      </c>
      <c r="G66" s="4">
        <v>24</v>
      </c>
      <c r="H66" s="4">
        <v>89.6</v>
      </c>
      <c r="I66" s="16" t="s">
        <v>964</v>
      </c>
      <c r="J66" t="str">
        <f>IF(ISERROR(VLOOKUP($C66,Сумма!$B$3:$C$855,2,FALSE)),0,IF(VLOOKUP($C66,Сумма!$B$3:$N$855,13,FALSE)=I66,VLOOKUP($C66,Сумма!$B$3:$C$855,2,FALSE),0))</f>
        <v>СШОР 18 АТЛЕТ</v>
      </c>
    </row>
    <row r="67" spans="1:10" x14ac:dyDescent="0.35">
      <c r="A67" t="str">
        <f t="shared" si="0"/>
        <v>Королёва СофияЖ12</v>
      </c>
      <c r="B67" s="4">
        <v>25</v>
      </c>
      <c r="C67" s="4" t="s">
        <v>81</v>
      </c>
      <c r="D67" s="4" t="s">
        <v>44</v>
      </c>
      <c r="E67" s="4">
        <v>2010</v>
      </c>
      <c r="F67" s="5">
        <v>1.7199074074074071E-2</v>
      </c>
      <c r="G67" s="4">
        <v>25</v>
      </c>
      <c r="H67" s="4">
        <v>89.3</v>
      </c>
      <c r="I67" s="16" t="s">
        <v>964</v>
      </c>
      <c r="J67" t="str">
        <f>IF(ISERROR(VLOOKUP($C67,Сумма!$B$3:$C$855,2,FALSE)),0,IF(VLOOKUP($C67,Сумма!$B$3:$N$855,13,FALSE)=I67,VLOOKUP($C67,Сумма!$B$3:$C$855,2,FALSE),0))</f>
        <v>СШОР 18 Берёзовая р</v>
      </c>
    </row>
    <row r="68" spans="1:10" x14ac:dyDescent="0.35">
      <c r="A68" t="str">
        <f t="shared" si="0"/>
        <v>Петроченко ВероникаЖ12</v>
      </c>
      <c r="B68" s="4">
        <v>26</v>
      </c>
      <c r="C68" s="4" t="s">
        <v>115</v>
      </c>
      <c r="D68" s="4" t="s">
        <v>33</v>
      </c>
      <c r="E68" s="4">
        <v>2011</v>
      </c>
      <c r="F68" s="5">
        <v>1.7569444444444447E-2</v>
      </c>
      <c r="G68" s="4">
        <v>26</v>
      </c>
      <c r="H68" s="4">
        <v>84.7</v>
      </c>
      <c r="I68" s="16" t="s">
        <v>964</v>
      </c>
      <c r="J68" t="str">
        <f>IF(ISERROR(VLOOKUP($C68,Сумма!$B$3:$C$855,2,FALSE)),0,IF(VLOOKUP($C68,Сумма!$B$3:$N$855,13,FALSE)=I68,VLOOKUP($C68,Сумма!$B$3:$C$855,2,FALSE),0))</f>
        <v>СШОР 18 ОРИОН</v>
      </c>
    </row>
    <row r="69" spans="1:10" x14ac:dyDescent="0.35">
      <c r="A69" t="str">
        <f t="shared" si="0"/>
        <v>Гусева ЮлияЖ12</v>
      </c>
      <c r="B69" s="4">
        <v>27</v>
      </c>
      <c r="C69" s="4" t="s">
        <v>82</v>
      </c>
      <c r="D69" s="4" t="s">
        <v>787</v>
      </c>
      <c r="E69" s="4">
        <v>2011</v>
      </c>
      <c r="F69" s="5">
        <v>1.8194444444444444E-2</v>
      </c>
      <c r="G69" s="4">
        <v>27</v>
      </c>
      <c r="H69" s="4">
        <v>77.099999999999994</v>
      </c>
      <c r="I69" s="16" t="s">
        <v>964</v>
      </c>
      <c r="J69" t="str">
        <f>IF(ISERROR(VLOOKUP($C69,Сумма!$B$3:$C$855,2,FALSE)),0,IF(VLOOKUP($C69,Сумма!$B$3:$N$855,13,FALSE)=I69,VLOOKUP($C69,Сумма!$B$3:$C$855,2,FALSE),0))</f>
        <v>СШОР 18 ГавриловSki</v>
      </c>
    </row>
    <row r="70" spans="1:10" x14ac:dyDescent="0.35">
      <c r="A70" t="str">
        <f t="shared" si="0"/>
        <v>Вострикова ЕвгенияЖ12</v>
      </c>
      <c r="B70" s="4">
        <v>28</v>
      </c>
      <c r="C70" s="4" t="s">
        <v>430</v>
      </c>
      <c r="D70" s="4" t="s">
        <v>61</v>
      </c>
      <c r="E70" s="4">
        <v>2010</v>
      </c>
      <c r="F70" s="5">
        <v>1.9166666666666669E-2</v>
      </c>
      <c r="G70" s="4">
        <v>28</v>
      </c>
      <c r="H70" s="4">
        <v>65.2</v>
      </c>
      <c r="I70" s="16" t="s">
        <v>964</v>
      </c>
      <c r="J70" t="str">
        <f>IF(ISERROR(VLOOKUP($C70,Сумма!$B$3:$C$855,2,FALSE)),0,IF(VLOOKUP($C70,Сумма!$B$3:$N$855,13,FALSE)=I70,VLOOKUP($C70,Сумма!$B$3:$C$855,2,FALSE),0))</f>
        <v>СШОР 18 Азимут</v>
      </c>
    </row>
    <row r="71" spans="1:10" x14ac:dyDescent="0.35">
      <c r="A71" t="str">
        <f t="shared" si="0"/>
        <v>Токарева КсенияЖ12</v>
      </c>
      <c r="B71" s="4">
        <v>29</v>
      </c>
      <c r="C71" s="4" t="s">
        <v>89</v>
      </c>
      <c r="D71" s="4" t="s">
        <v>58</v>
      </c>
      <c r="E71" s="4">
        <v>2011</v>
      </c>
      <c r="F71" s="5">
        <v>2.148148148148148E-2</v>
      </c>
      <c r="G71" s="4">
        <v>29</v>
      </c>
      <c r="H71" s="4">
        <v>36.799999999999997</v>
      </c>
      <c r="I71" s="16" t="s">
        <v>964</v>
      </c>
      <c r="J71" t="str">
        <f>IF(ISERROR(VLOOKUP($C71,Сумма!$B$3:$C$855,2,FALSE)),0,IF(VLOOKUP($C71,Сумма!$B$3:$N$855,13,FALSE)=I71,VLOOKUP($C71,Сумма!$B$3:$C$855,2,FALSE),0))</f>
        <v>СШОР 18 Дон спорт</v>
      </c>
    </row>
    <row r="72" spans="1:10" x14ac:dyDescent="0.35">
      <c r="A72" t="str">
        <f t="shared" si="0"/>
        <v>Подшивалова ЛидияЖ12</v>
      </c>
      <c r="B72" s="4">
        <v>30</v>
      </c>
      <c r="C72" s="4" t="s">
        <v>800</v>
      </c>
      <c r="D72" s="4" t="s">
        <v>94</v>
      </c>
      <c r="E72" s="4">
        <v>2011</v>
      </c>
      <c r="F72" s="5">
        <v>2.2210648148148149E-2</v>
      </c>
      <c r="G72" s="4">
        <v>30</v>
      </c>
      <c r="H72" s="4">
        <v>27.9</v>
      </c>
      <c r="I72" s="16" t="s">
        <v>964</v>
      </c>
      <c r="J72" t="str">
        <f>IF(ISERROR(VLOOKUP($C72,Сумма!$B$3:$C$855,2,FALSE)),0,IF(VLOOKUP($C72,Сумма!$B$3:$N$855,13,FALSE)=I72,VLOOKUP($C72,Сумма!$B$3:$C$855,2,FALSE),0))</f>
        <v>СШОР 18 Вильденберг</v>
      </c>
    </row>
    <row r="73" spans="1:10" x14ac:dyDescent="0.35">
      <c r="A73" t="str">
        <f t="shared" si="0"/>
        <v>Сенцова ДарьяЖ12</v>
      </c>
      <c r="B73" s="4">
        <v>31</v>
      </c>
      <c r="C73" s="4" t="s">
        <v>432</v>
      </c>
      <c r="D73" s="4" t="s">
        <v>112</v>
      </c>
      <c r="E73" s="4">
        <v>2011</v>
      </c>
      <c r="F73" s="5">
        <v>2.2372685185185186E-2</v>
      </c>
      <c r="G73" s="4">
        <v>31</v>
      </c>
      <c r="H73" s="4">
        <v>25.9</v>
      </c>
      <c r="I73" s="16" t="s">
        <v>964</v>
      </c>
      <c r="J73" t="str">
        <f>IF(ISERROR(VLOOKUP($C73,Сумма!$B$3:$C$855,2,FALSE)),0,IF(VLOOKUP($C73,Сумма!$B$3:$N$855,13,FALSE)=I73,VLOOKUP($C73,Сумма!$B$3:$C$855,2,FALSE),0))</f>
        <v>СШОР 18 Канищева</v>
      </c>
    </row>
    <row r="74" spans="1:10" x14ac:dyDescent="0.35">
      <c r="A74" t="str">
        <f t="shared" si="0"/>
        <v>Шматова ЕлизаветаЖ12</v>
      </c>
      <c r="B74" s="4">
        <v>32</v>
      </c>
      <c r="C74" s="4" t="s">
        <v>84</v>
      </c>
      <c r="D74" s="4" t="s">
        <v>61</v>
      </c>
      <c r="E74" s="4">
        <v>2011</v>
      </c>
      <c r="F74" s="5">
        <v>2.2569444444444444E-2</v>
      </c>
      <c r="G74" s="4">
        <v>32</v>
      </c>
      <c r="H74" s="4">
        <v>23.5</v>
      </c>
      <c r="I74" s="16" t="s">
        <v>964</v>
      </c>
      <c r="J74" t="str">
        <f>IF(ISERROR(VLOOKUP($C74,Сумма!$B$3:$C$855,2,FALSE)),0,IF(VLOOKUP($C74,Сумма!$B$3:$N$855,13,FALSE)=I74,VLOOKUP($C74,Сумма!$B$3:$C$855,2,FALSE),0))</f>
        <v>СШОР 18 Азимут</v>
      </c>
    </row>
    <row r="75" spans="1:10" x14ac:dyDescent="0.35">
      <c r="A75" t="str">
        <f t="shared" si="0"/>
        <v>Белых ПолинаЖ12</v>
      </c>
      <c r="B75" s="4">
        <v>33</v>
      </c>
      <c r="C75" s="4" t="s">
        <v>801</v>
      </c>
      <c r="D75" s="4" t="s">
        <v>61</v>
      </c>
      <c r="E75" s="4">
        <v>2010</v>
      </c>
      <c r="F75" s="5">
        <v>2.269675925925926E-2</v>
      </c>
      <c r="G75" s="4">
        <v>33</v>
      </c>
      <c r="H75" s="4">
        <v>21.9</v>
      </c>
      <c r="I75" s="16" t="s">
        <v>964</v>
      </c>
      <c r="J75" t="str">
        <f>IF(ISERROR(VLOOKUP($C75,Сумма!$B$3:$C$855,2,FALSE)),0,IF(VLOOKUP($C75,Сумма!$B$3:$N$855,13,FALSE)=I75,VLOOKUP($C75,Сумма!$B$3:$C$855,2,FALSE),0))</f>
        <v>СШОР 18 Азимут</v>
      </c>
    </row>
    <row r="76" spans="1:10" x14ac:dyDescent="0.35">
      <c r="A76" t="str">
        <f t="shared" si="0"/>
        <v>Косарева ВикторияЖ12</v>
      </c>
      <c r="B76" s="4">
        <v>34</v>
      </c>
      <c r="C76" s="4" t="s">
        <v>802</v>
      </c>
      <c r="D76" s="4" t="s">
        <v>112</v>
      </c>
      <c r="E76" s="4">
        <v>2011</v>
      </c>
      <c r="F76" s="5">
        <v>2.5347222222222219E-2</v>
      </c>
      <c r="G76" s="4">
        <v>34</v>
      </c>
      <c r="H76" s="4">
        <v>1</v>
      </c>
      <c r="I76" s="16" t="s">
        <v>964</v>
      </c>
      <c r="J76" t="str">
        <f>IF(ISERROR(VLOOKUP($C76,Сумма!$B$3:$C$855,2,FALSE)),0,IF(VLOOKUP($C76,Сумма!$B$3:$N$855,13,FALSE)=I76,VLOOKUP($C76,Сумма!$B$3:$C$855,2,FALSE),0))</f>
        <v>СШОР 18 Канищева</v>
      </c>
    </row>
    <row r="77" spans="1:10" x14ac:dyDescent="0.35">
      <c r="A77" t="str">
        <f t="shared" si="0"/>
        <v>Чернышова СофияЖ12</v>
      </c>
      <c r="B77" s="4">
        <v>35</v>
      </c>
      <c r="C77" s="4" t="s">
        <v>657</v>
      </c>
      <c r="D77" s="4" t="s">
        <v>37</v>
      </c>
      <c r="E77" s="4">
        <v>2010</v>
      </c>
      <c r="F77" s="5">
        <v>2.5358796296296296E-2</v>
      </c>
      <c r="G77" s="4">
        <v>35</v>
      </c>
      <c r="H77" s="4">
        <v>1</v>
      </c>
      <c r="I77" s="16" t="s">
        <v>964</v>
      </c>
      <c r="J77" t="str">
        <f>IF(ISERROR(VLOOKUP($C77,Сумма!$B$3:$C$855,2,FALSE)),0,IF(VLOOKUP($C77,Сумма!$B$3:$N$855,13,FALSE)=I77,VLOOKUP($C77,Сумма!$B$3:$C$855,2,FALSE),0))</f>
        <v>СШОР 18 Макейчик</v>
      </c>
    </row>
    <row r="78" spans="1:10" x14ac:dyDescent="0.35">
      <c r="A78" t="str">
        <f t="shared" ref="A78:A141" si="1">C78&amp;I78</f>
        <v>Чужикова ВикторияЖ12</v>
      </c>
      <c r="B78" s="4">
        <v>36</v>
      </c>
      <c r="C78" s="4" t="s">
        <v>803</v>
      </c>
      <c r="D78" s="4" t="s">
        <v>112</v>
      </c>
      <c r="E78" s="4">
        <v>2011</v>
      </c>
      <c r="F78" s="5">
        <v>2.8680555555555553E-2</v>
      </c>
      <c r="G78" s="4">
        <v>36</v>
      </c>
      <c r="H78" s="4">
        <v>1</v>
      </c>
      <c r="I78" s="16" t="s">
        <v>964</v>
      </c>
      <c r="J78" t="str">
        <f>IF(ISERROR(VLOOKUP($C78,Сумма!$B$3:$C$855,2,FALSE)),0,IF(VLOOKUP($C78,Сумма!$B$3:$N$855,13,FALSE)=I78,VLOOKUP($C78,Сумма!$B$3:$C$855,2,FALSE),0))</f>
        <v>СШОР 18 Канищева</v>
      </c>
    </row>
    <row r="79" spans="1:10" x14ac:dyDescent="0.35">
      <c r="A79" t="str">
        <f t="shared" si="1"/>
        <v>Серебренникова АликаЖ12</v>
      </c>
      <c r="B79" s="4">
        <v>37</v>
      </c>
      <c r="C79" s="4" t="s">
        <v>804</v>
      </c>
      <c r="D79" s="4" t="s">
        <v>37</v>
      </c>
      <c r="E79" s="4">
        <v>2010</v>
      </c>
      <c r="F79" s="5">
        <v>3.0185185185185186E-2</v>
      </c>
      <c r="G79" s="4">
        <v>37</v>
      </c>
      <c r="H79" s="4">
        <v>1</v>
      </c>
      <c r="I79" s="16" t="s">
        <v>964</v>
      </c>
      <c r="J79" t="str">
        <f>IF(ISERROR(VLOOKUP($C79,Сумма!$B$3:$C$855,2,FALSE)),0,IF(VLOOKUP($C79,Сумма!$B$3:$N$855,13,FALSE)=I79,VLOOKUP($C79,Сумма!$B$3:$C$855,2,FALSE),0))</f>
        <v>СШОР 18 Макейчик</v>
      </c>
    </row>
    <row r="80" spans="1:10" x14ac:dyDescent="0.35">
      <c r="A80" t="str">
        <f t="shared" si="1"/>
        <v>Клочкова ЛизаЖ12</v>
      </c>
      <c r="B80" s="4">
        <v>38</v>
      </c>
      <c r="C80" s="4" t="s">
        <v>805</v>
      </c>
      <c r="D80" s="4" t="s">
        <v>39</v>
      </c>
      <c r="E80" s="4">
        <v>2011</v>
      </c>
      <c r="F80" s="5">
        <v>3.4074074074074076E-2</v>
      </c>
      <c r="G80" s="4">
        <v>38</v>
      </c>
      <c r="H80" s="4">
        <v>1</v>
      </c>
      <c r="I80" s="16" t="s">
        <v>964</v>
      </c>
      <c r="J80" t="str">
        <f>IF(ISERROR(VLOOKUP($C80,Сумма!$B$3:$C$855,2,FALSE)),0,IF(VLOOKUP($C80,Сумма!$B$3:$N$855,13,FALSE)=I80,VLOOKUP($C80,Сумма!$B$3:$C$855,2,FALSE),0))</f>
        <v>СШОР 18 Sirius Пи</v>
      </c>
    </row>
    <row r="81" spans="1:10" x14ac:dyDescent="0.35">
      <c r="A81" t="str">
        <f t="shared" si="1"/>
        <v>Дубовая ЮлияЖ12</v>
      </c>
      <c r="B81" s="4">
        <v>39</v>
      </c>
      <c r="C81" s="4" t="s">
        <v>85</v>
      </c>
      <c r="D81" s="4" t="s">
        <v>787</v>
      </c>
      <c r="E81" s="4">
        <v>2011</v>
      </c>
      <c r="F81" s="5">
        <v>5.9895833333333336E-2</v>
      </c>
      <c r="G81" s="4">
        <v>39</v>
      </c>
      <c r="H81" s="4">
        <v>1</v>
      </c>
      <c r="I81" s="16" t="s">
        <v>964</v>
      </c>
      <c r="J81" t="str">
        <f>IF(ISERROR(VLOOKUP($C81,Сумма!$B$3:$C$855,2,FALSE)),0,IF(VLOOKUP($C81,Сумма!$B$3:$N$855,13,FALSE)=I81,VLOOKUP($C81,Сумма!$B$3:$C$855,2,FALSE),0))</f>
        <v>СШОР 18 ГавриловSki</v>
      </c>
    </row>
    <row r="82" spans="1:10" x14ac:dyDescent="0.35">
      <c r="A82" t="str">
        <f t="shared" si="1"/>
        <v>Станченко АнастасияЖ12</v>
      </c>
      <c r="B82" s="4">
        <v>40</v>
      </c>
      <c r="C82" s="4" t="s">
        <v>66</v>
      </c>
      <c r="D82" s="4" t="s">
        <v>58</v>
      </c>
      <c r="E82" s="4">
        <v>2010</v>
      </c>
      <c r="F82" s="4"/>
      <c r="G82" s="4"/>
      <c r="H82" s="4">
        <v>0.01</v>
      </c>
      <c r="I82" s="16" t="s">
        <v>964</v>
      </c>
      <c r="J82" t="str">
        <f>IF(ISERROR(VLOOKUP($C82,Сумма!$B$3:$C$855,2,FALSE)),0,IF(VLOOKUP($C82,Сумма!$B$3:$N$855,13,FALSE)=I82,VLOOKUP($C82,Сумма!$B$3:$C$855,2,FALSE),0))</f>
        <v>СШОР 18 Дон спорт</v>
      </c>
    </row>
    <row r="83" spans="1:10" ht="15.5" x14ac:dyDescent="0.35">
      <c r="A83" t="str">
        <f t="shared" si="1"/>
        <v/>
      </c>
      <c r="B83" s="40" t="s">
        <v>806</v>
      </c>
      <c r="C83" s="40"/>
      <c r="D83" s="40"/>
      <c r="E83" s="40"/>
      <c r="F83" s="40"/>
      <c r="G83" s="40"/>
      <c r="H83" s="40"/>
      <c r="I83" s="17"/>
      <c r="J83">
        <f>IF(ISERROR(VLOOKUP($C83,Сумма!$B$3:$C$855,2,FALSE)),0,IF(VLOOKUP($C83,Сумма!$B$3:$N$855,13,FALSE)=I83,VLOOKUP($C83,Сумма!$B$3:$C$855,2,FALSE),0))</f>
        <v>0</v>
      </c>
    </row>
    <row r="84" spans="1:10" ht="15.5" x14ac:dyDescent="0.35">
      <c r="A84" t="str">
        <f t="shared" si="1"/>
        <v/>
      </c>
      <c r="B84" s="40"/>
      <c r="C84" s="40"/>
      <c r="D84" s="40"/>
      <c r="E84" s="40"/>
      <c r="F84" s="40"/>
      <c r="G84" s="40"/>
      <c r="H84" s="40"/>
      <c r="I84" s="17"/>
      <c r="J84">
        <f>IF(ISERROR(VLOOKUP($C84,Сумма!$B$3:$C$855,2,FALSE)),0,IF(VLOOKUP($C84,Сумма!$B$3:$N$855,13,FALSE)=I84,VLOOKUP($C84,Сумма!$B$3:$C$855,2,FALSE),0))</f>
        <v>0</v>
      </c>
    </row>
    <row r="85" spans="1:10" ht="28" x14ac:dyDescent="0.35">
      <c r="A85" t="str">
        <f t="shared" si="1"/>
        <v>Фамилия, имя</v>
      </c>
      <c r="B85" s="3" t="s">
        <v>20</v>
      </c>
      <c r="C85" s="4" t="s">
        <v>31</v>
      </c>
      <c r="D85" s="4" t="s">
        <v>21</v>
      </c>
      <c r="E85" s="4" t="s">
        <v>22</v>
      </c>
      <c r="F85" s="4" t="s">
        <v>23</v>
      </c>
      <c r="G85" s="4" t="s">
        <v>24</v>
      </c>
      <c r="H85" s="4" t="s">
        <v>25</v>
      </c>
      <c r="I85" s="16"/>
      <c r="J85">
        <f>IF(ISERROR(VLOOKUP($C85,Сумма!$B$3:$C$855,2,FALSE)),0,IF(VLOOKUP($C85,Сумма!$B$3:$N$855,13,FALSE)=I85,VLOOKUP($C85,Сумма!$B$3:$C$855,2,FALSE),0))</f>
        <v>0</v>
      </c>
    </row>
    <row r="86" spans="1:10" x14ac:dyDescent="0.35">
      <c r="A86" t="str">
        <f t="shared" si="1"/>
        <v>Неделина ВарвараЖ14</v>
      </c>
      <c r="B86" s="4">
        <v>1</v>
      </c>
      <c r="C86" s="4" t="s">
        <v>441</v>
      </c>
      <c r="D86" s="4" t="s">
        <v>44</v>
      </c>
      <c r="E86" s="4">
        <v>2009</v>
      </c>
      <c r="F86" s="5">
        <v>9.0972222222222218E-3</v>
      </c>
      <c r="G86" s="4">
        <v>1</v>
      </c>
      <c r="H86" s="4">
        <v>200</v>
      </c>
      <c r="I86" s="16" t="s">
        <v>965</v>
      </c>
      <c r="J86" t="str">
        <f>IF(ISERROR(VLOOKUP($C86,Сумма!$B$3:$C$855,2,FALSE)),0,IF(VLOOKUP($C86,Сумма!$B$3:$N$855,13,FALSE)=I86,VLOOKUP($C86,Сумма!$B$3:$C$855,2,FALSE),0))</f>
        <v>СШОР 18 Берёзовая р</v>
      </c>
    </row>
    <row r="87" spans="1:10" x14ac:dyDescent="0.35">
      <c r="A87" t="str">
        <f t="shared" si="1"/>
        <v>Шишова ДарьяЖ14</v>
      </c>
      <c r="B87" s="4">
        <v>2</v>
      </c>
      <c r="C87" s="4" t="s">
        <v>436</v>
      </c>
      <c r="D87" s="4" t="s">
        <v>94</v>
      </c>
      <c r="E87" s="4">
        <v>2009</v>
      </c>
      <c r="F87" s="5">
        <v>9.432870370370371E-3</v>
      </c>
      <c r="G87" s="4">
        <v>2</v>
      </c>
      <c r="H87" s="4">
        <v>196.4</v>
      </c>
      <c r="I87" s="16" t="s">
        <v>965</v>
      </c>
      <c r="J87" t="str">
        <f>IF(ISERROR(VLOOKUP($C87,Сумма!$B$3:$C$855,2,FALSE)),0,IF(VLOOKUP($C87,Сумма!$B$3:$N$855,13,FALSE)=I87,VLOOKUP($C87,Сумма!$B$3:$C$855,2,FALSE),0))</f>
        <v>СШОР 18 Вильденберг</v>
      </c>
    </row>
    <row r="88" spans="1:10" x14ac:dyDescent="0.35">
      <c r="A88" t="str">
        <f t="shared" si="1"/>
        <v>Нестерова АлександраЖ14</v>
      </c>
      <c r="B88" s="4">
        <v>3</v>
      </c>
      <c r="C88" s="4" t="s">
        <v>439</v>
      </c>
      <c r="D88" s="4" t="s">
        <v>112</v>
      </c>
      <c r="E88" s="4">
        <v>2008</v>
      </c>
      <c r="F88" s="5">
        <v>9.5370370370370366E-3</v>
      </c>
      <c r="G88" s="4">
        <v>3</v>
      </c>
      <c r="H88" s="4">
        <v>195.2</v>
      </c>
      <c r="I88" s="16" t="s">
        <v>965</v>
      </c>
      <c r="J88" t="str">
        <f>IF(ISERROR(VLOOKUP($C88,Сумма!$B$3:$C$855,2,FALSE)),0,IF(VLOOKUP($C88,Сумма!$B$3:$N$855,13,FALSE)=I88,VLOOKUP($C88,Сумма!$B$3:$C$855,2,FALSE),0))</f>
        <v>СШОР 18 Канищева</v>
      </c>
    </row>
    <row r="89" spans="1:10" x14ac:dyDescent="0.35">
      <c r="A89" t="str">
        <f t="shared" si="1"/>
        <v>Савельева АринаЖ14</v>
      </c>
      <c r="B89" s="4">
        <v>4</v>
      </c>
      <c r="C89" s="4" t="s">
        <v>125</v>
      </c>
      <c r="D89" s="4" t="s">
        <v>48</v>
      </c>
      <c r="E89" s="4">
        <v>2008</v>
      </c>
      <c r="F89" s="5">
        <v>1.0590277777777777E-2</v>
      </c>
      <c r="G89" s="4">
        <v>4</v>
      </c>
      <c r="H89" s="4">
        <v>183.6</v>
      </c>
      <c r="I89" s="16" t="s">
        <v>965</v>
      </c>
      <c r="J89" t="str">
        <f>IF(ISERROR(VLOOKUP($C89,Сумма!$B$3:$C$855,2,FALSE)),0,IF(VLOOKUP($C89,Сумма!$B$3:$N$855,13,FALSE)=I89,VLOOKUP($C89,Сумма!$B$3:$C$855,2,FALSE),0))</f>
        <v>СШОР 18 Юго-Запад</v>
      </c>
    </row>
    <row r="90" spans="1:10" x14ac:dyDescent="0.35">
      <c r="A90" t="str">
        <f t="shared" si="1"/>
        <v>Максимова ВикторияЖ14</v>
      </c>
      <c r="B90" s="4">
        <v>5</v>
      </c>
      <c r="C90" s="4" t="s">
        <v>92</v>
      </c>
      <c r="D90" s="4" t="s">
        <v>35</v>
      </c>
      <c r="E90" s="4">
        <v>2008</v>
      </c>
      <c r="F90" s="5">
        <v>1.0729166666666666E-2</v>
      </c>
      <c r="G90" s="4">
        <v>5</v>
      </c>
      <c r="H90" s="4">
        <v>182.1</v>
      </c>
      <c r="I90" s="16" t="s">
        <v>965</v>
      </c>
      <c r="J90" t="str">
        <f>IF(ISERROR(VLOOKUP($C90,Сумма!$B$3:$C$855,2,FALSE)),0,IF(VLOOKUP($C90,Сумма!$B$3:$N$855,13,FALSE)=I90,VLOOKUP($C90,Сумма!$B$3:$C$855,2,FALSE),0))</f>
        <v>СШОР 18 АТЛЕТ</v>
      </c>
    </row>
    <row r="91" spans="1:10" x14ac:dyDescent="0.35">
      <c r="A91" t="str">
        <f t="shared" si="1"/>
        <v>Бударина АлисаЖ14</v>
      </c>
      <c r="B91" s="4">
        <v>6</v>
      </c>
      <c r="C91" s="4" t="s">
        <v>442</v>
      </c>
      <c r="D91" s="4" t="s">
        <v>94</v>
      </c>
      <c r="E91" s="4">
        <v>2009</v>
      </c>
      <c r="F91" s="5">
        <v>1.0729166666666666E-2</v>
      </c>
      <c r="G91" s="4">
        <f xml:space="preserve"> 5</f>
        <v>5</v>
      </c>
      <c r="H91" s="4">
        <v>182.1</v>
      </c>
      <c r="I91" s="16" t="s">
        <v>965</v>
      </c>
      <c r="J91" t="str">
        <f>IF(ISERROR(VLOOKUP($C91,Сумма!$B$3:$C$855,2,FALSE)),0,IF(VLOOKUP($C91,Сумма!$B$3:$N$855,13,FALSE)=I91,VLOOKUP($C91,Сумма!$B$3:$C$855,2,FALSE),0))</f>
        <v>СШОР 18 Вильденберг</v>
      </c>
    </row>
    <row r="92" spans="1:10" x14ac:dyDescent="0.35">
      <c r="A92" t="str">
        <f t="shared" si="1"/>
        <v>Репина МарияЖ14</v>
      </c>
      <c r="B92" s="4">
        <v>7</v>
      </c>
      <c r="C92" s="4" t="s">
        <v>434</v>
      </c>
      <c r="D92" s="4" t="s">
        <v>784</v>
      </c>
      <c r="E92" s="4">
        <v>2008</v>
      </c>
      <c r="F92" s="5">
        <v>1.082175925925926E-2</v>
      </c>
      <c r="G92" s="4">
        <v>7</v>
      </c>
      <c r="H92" s="4">
        <v>181.1</v>
      </c>
      <c r="I92" s="16" t="s">
        <v>965</v>
      </c>
      <c r="J92" t="str">
        <f>IF(ISERROR(VLOOKUP($C92,Сумма!$B$3:$C$855,2,FALSE)),0,IF(VLOOKUP($C92,Сумма!$B$3:$N$855,13,FALSE)=I92,VLOOKUP($C92,Сумма!$B$3:$C$855,2,FALSE),0))</f>
        <v>СШОР 18 Авдеев</v>
      </c>
    </row>
    <row r="93" spans="1:10" x14ac:dyDescent="0.35">
      <c r="A93" t="str">
        <f t="shared" si="1"/>
        <v>Фоменко АнастасияЖ14</v>
      </c>
      <c r="B93" s="4">
        <v>8</v>
      </c>
      <c r="C93" s="4" t="s">
        <v>437</v>
      </c>
      <c r="D93" s="4" t="s">
        <v>112</v>
      </c>
      <c r="E93" s="4">
        <v>2008</v>
      </c>
      <c r="F93" s="5">
        <v>1.0891203703703703E-2</v>
      </c>
      <c r="G93" s="4">
        <v>8</v>
      </c>
      <c r="H93" s="4">
        <v>180.3</v>
      </c>
      <c r="I93" s="16" t="s">
        <v>965</v>
      </c>
      <c r="J93" t="str">
        <f>IF(ISERROR(VLOOKUP($C93,Сумма!$B$3:$C$855,2,FALSE)),0,IF(VLOOKUP($C93,Сумма!$B$3:$N$855,13,FALSE)=I93,VLOOKUP($C93,Сумма!$B$3:$C$855,2,FALSE),0))</f>
        <v>СШОР 18 Канищева</v>
      </c>
    </row>
    <row r="94" spans="1:10" x14ac:dyDescent="0.35">
      <c r="A94" t="str">
        <f t="shared" si="1"/>
        <v>Ряскина ВикторияЖ14</v>
      </c>
      <c r="B94" s="4">
        <v>9</v>
      </c>
      <c r="C94" s="4" t="s">
        <v>101</v>
      </c>
      <c r="D94" s="4" t="s">
        <v>784</v>
      </c>
      <c r="E94" s="4">
        <v>2009</v>
      </c>
      <c r="F94" s="5">
        <v>1.0937500000000001E-2</v>
      </c>
      <c r="G94" s="4">
        <v>9</v>
      </c>
      <c r="H94" s="4">
        <v>179.8</v>
      </c>
      <c r="I94" s="16" t="s">
        <v>965</v>
      </c>
      <c r="J94" t="str">
        <f>IF(ISERROR(VLOOKUP($C94,Сумма!$B$3:$C$855,2,FALSE)),0,IF(VLOOKUP($C94,Сумма!$B$3:$N$855,13,FALSE)=I94,VLOOKUP($C94,Сумма!$B$3:$C$855,2,FALSE),0))</f>
        <v>СШОР 18 Авдеев</v>
      </c>
    </row>
    <row r="95" spans="1:10" x14ac:dyDescent="0.35">
      <c r="A95" t="str">
        <f t="shared" si="1"/>
        <v>Корчагина АлёнаЖ14</v>
      </c>
      <c r="B95" s="4">
        <v>10</v>
      </c>
      <c r="C95" s="4" t="s">
        <v>97</v>
      </c>
      <c r="D95" s="4" t="s">
        <v>98</v>
      </c>
      <c r="E95" s="4">
        <v>2009</v>
      </c>
      <c r="F95" s="5">
        <v>1.1157407407407408E-2</v>
      </c>
      <c r="G95" s="4">
        <v>10</v>
      </c>
      <c r="H95" s="4">
        <v>177.4</v>
      </c>
      <c r="I95" s="16" t="s">
        <v>965</v>
      </c>
      <c r="J95" t="str">
        <f>IF(ISERROR(VLOOKUP($C95,Сумма!$B$3:$C$855,2,FALSE)),0,IF(VLOOKUP($C95,Сумма!$B$3:$N$855,13,FALSE)=I95,VLOOKUP($C95,Сумма!$B$3:$C$855,2,FALSE),0))</f>
        <v>СШОР 18 Торнадо</v>
      </c>
    </row>
    <row r="96" spans="1:10" x14ac:dyDescent="0.35">
      <c r="A96" t="str">
        <f t="shared" si="1"/>
        <v>Лелякова СоняЖ14</v>
      </c>
      <c r="B96" s="4">
        <v>11</v>
      </c>
      <c r="C96" s="4" t="s">
        <v>102</v>
      </c>
      <c r="D96" s="4" t="s">
        <v>784</v>
      </c>
      <c r="E96" s="4">
        <v>2009</v>
      </c>
      <c r="F96" s="5">
        <v>1.1215277777777777E-2</v>
      </c>
      <c r="G96" s="4">
        <v>11</v>
      </c>
      <c r="H96" s="4">
        <v>176.8</v>
      </c>
      <c r="I96" s="16" t="s">
        <v>965</v>
      </c>
      <c r="J96" t="str">
        <f>IF(ISERROR(VLOOKUP($C96,Сумма!$B$3:$C$855,2,FALSE)),0,IF(VLOOKUP($C96,Сумма!$B$3:$N$855,13,FALSE)=I96,VLOOKUP($C96,Сумма!$B$3:$C$855,2,FALSE),0))</f>
        <v>СШОР 18 Авдеев</v>
      </c>
    </row>
    <row r="97" spans="1:10" x14ac:dyDescent="0.35">
      <c r="A97" t="str">
        <f t="shared" si="1"/>
        <v>Соболева АнастасияЖ14</v>
      </c>
      <c r="B97" s="4">
        <v>12</v>
      </c>
      <c r="C97" s="4" t="s">
        <v>435</v>
      </c>
      <c r="D97" s="4" t="s">
        <v>784</v>
      </c>
      <c r="E97" s="4">
        <v>2008</v>
      </c>
      <c r="F97" s="5">
        <v>1.1273148148148148E-2</v>
      </c>
      <c r="G97" s="4">
        <v>12</v>
      </c>
      <c r="H97" s="4">
        <v>176.1</v>
      </c>
      <c r="I97" s="16" t="s">
        <v>965</v>
      </c>
      <c r="J97" t="str">
        <f>IF(ISERROR(VLOOKUP($C97,Сумма!$B$3:$C$855,2,FALSE)),0,IF(VLOOKUP($C97,Сумма!$B$3:$N$855,13,FALSE)=I97,VLOOKUP($C97,Сумма!$B$3:$C$855,2,FALSE),0))</f>
        <v>СШОР 18 Авдеев</v>
      </c>
    </row>
    <row r="98" spans="1:10" x14ac:dyDescent="0.35">
      <c r="A98" t="str">
        <f t="shared" si="1"/>
        <v>Иванова ПолинаЖ14</v>
      </c>
      <c r="B98" s="4">
        <v>13</v>
      </c>
      <c r="C98" s="4" t="s">
        <v>108</v>
      </c>
      <c r="D98" s="4" t="s">
        <v>94</v>
      </c>
      <c r="E98" s="4">
        <v>2009</v>
      </c>
      <c r="F98" s="5">
        <v>1.1840277777777778E-2</v>
      </c>
      <c r="G98" s="4">
        <v>13</v>
      </c>
      <c r="H98" s="4">
        <v>169.9</v>
      </c>
      <c r="I98" s="16" t="s">
        <v>965</v>
      </c>
      <c r="J98" t="str">
        <f>IF(ISERROR(VLOOKUP($C98,Сумма!$B$3:$C$855,2,FALSE)),0,IF(VLOOKUP($C98,Сумма!$B$3:$N$855,13,FALSE)=I98,VLOOKUP($C98,Сумма!$B$3:$C$855,2,FALSE),0))</f>
        <v>СШОР 18 Вильденберг</v>
      </c>
    </row>
    <row r="99" spans="1:10" x14ac:dyDescent="0.35">
      <c r="A99" t="str">
        <f t="shared" si="1"/>
        <v>Шишлова АлисаЖ14</v>
      </c>
      <c r="B99" s="4">
        <v>14</v>
      </c>
      <c r="C99" s="4" t="s">
        <v>106</v>
      </c>
      <c r="D99" s="4" t="s">
        <v>784</v>
      </c>
      <c r="E99" s="4">
        <v>2009</v>
      </c>
      <c r="F99" s="5">
        <v>1.1909722222222223E-2</v>
      </c>
      <c r="G99" s="4">
        <v>14</v>
      </c>
      <c r="H99" s="4">
        <v>169.1</v>
      </c>
      <c r="I99" s="16" t="s">
        <v>965</v>
      </c>
      <c r="J99" t="str">
        <f>IF(ISERROR(VLOOKUP($C99,Сумма!$B$3:$C$855,2,FALSE)),0,IF(VLOOKUP($C99,Сумма!$B$3:$N$855,13,FALSE)=I99,VLOOKUP($C99,Сумма!$B$3:$C$855,2,FALSE),0))</f>
        <v>СШОР 18 Авдеев</v>
      </c>
    </row>
    <row r="100" spans="1:10" x14ac:dyDescent="0.35">
      <c r="A100" t="str">
        <f t="shared" si="1"/>
        <v>Громашева ДарьяЖ14</v>
      </c>
      <c r="B100" s="4">
        <v>15</v>
      </c>
      <c r="C100" s="4" t="s">
        <v>100</v>
      </c>
      <c r="D100" s="4" t="s">
        <v>48</v>
      </c>
      <c r="E100" s="4">
        <v>2009</v>
      </c>
      <c r="F100" s="5">
        <v>1.2175925925925929E-2</v>
      </c>
      <c r="G100" s="4">
        <v>15</v>
      </c>
      <c r="H100" s="4">
        <v>166.2</v>
      </c>
      <c r="I100" s="16" t="s">
        <v>965</v>
      </c>
      <c r="J100" t="str">
        <f>IF(ISERROR(VLOOKUP($C100,Сумма!$B$3:$C$855,2,FALSE)),0,IF(VLOOKUP($C100,Сумма!$B$3:$N$855,13,FALSE)=I100,VLOOKUP($C100,Сумма!$B$3:$C$855,2,FALSE),0))</f>
        <v>СШОР 18 Юго-Запад</v>
      </c>
    </row>
    <row r="101" spans="1:10" x14ac:dyDescent="0.35">
      <c r="A101" t="str">
        <f t="shared" si="1"/>
        <v>Чиркова АннаЖ14</v>
      </c>
      <c r="B101" s="4">
        <v>16</v>
      </c>
      <c r="C101" s="4" t="s">
        <v>116</v>
      </c>
      <c r="D101" s="4" t="s">
        <v>61</v>
      </c>
      <c r="E101" s="4">
        <v>2008</v>
      </c>
      <c r="F101" s="5">
        <v>1.2847222222222223E-2</v>
      </c>
      <c r="G101" s="4">
        <v>16</v>
      </c>
      <c r="H101" s="4">
        <v>158.80000000000001</v>
      </c>
      <c r="I101" s="16" t="s">
        <v>965</v>
      </c>
      <c r="J101" t="str">
        <f>IF(ISERROR(VLOOKUP($C101,Сумма!$B$3:$C$855,2,FALSE)),0,IF(VLOOKUP($C101,Сумма!$B$3:$N$855,13,FALSE)=I101,VLOOKUP($C101,Сумма!$B$3:$C$855,2,FALSE),0))</f>
        <v>СШОР 18 Азимут</v>
      </c>
    </row>
    <row r="102" spans="1:10" x14ac:dyDescent="0.35">
      <c r="A102" t="str">
        <f t="shared" si="1"/>
        <v>Корсакова АнастасияЖ14</v>
      </c>
      <c r="B102" s="4">
        <v>17</v>
      </c>
      <c r="C102" s="4" t="s">
        <v>107</v>
      </c>
      <c r="D102" s="4" t="s">
        <v>37</v>
      </c>
      <c r="E102" s="4">
        <v>2009</v>
      </c>
      <c r="F102" s="5">
        <v>1.3287037037037036E-2</v>
      </c>
      <c r="G102" s="4">
        <v>17</v>
      </c>
      <c r="H102" s="4">
        <v>154</v>
      </c>
      <c r="I102" s="16" t="s">
        <v>965</v>
      </c>
      <c r="J102" t="str">
        <f>IF(ISERROR(VLOOKUP($C102,Сумма!$B$3:$C$855,2,FALSE)),0,IF(VLOOKUP($C102,Сумма!$B$3:$N$855,13,FALSE)=I102,VLOOKUP($C102,Сумма!$B$3:$C$855,2,FALSE),0))</f>
        <v>СШОР 18 Макейчик</v>
      </c>
    </row>
    <row r="103" spans="1:10" x14ac:dyDescent="0.35">
      <c r="A103" t="str">
        <f t="shared" si="1"/>
        <v>Топорова АлисаЖ14</v>
      </c>
      <c r="B103" s="4">
        <v>18</v>
      </c>
      <c r="C103" s="4" t="s">
        <v>109</v>
      </c>
      <c r="D103" s="4" t="s">
        <v>61</v>
      </c>
      <c r="E103" s="4">
        <v>2008</v>
      </c>
      <c r="F103" s="5">
        <v>1.3344907407407408E-2</v>
      </c>
      <c r="G103" s="4">
        <v>18</v>
      </c>
      <c r="H103" s="4">
        <v>153.4</v>
      </c>
      <c r="I103" s="16" t="s">
        <v>965</v>
      </c>
      <c r="J103" t="str">
        <f>IF(ISERROR(VLOOKUP($C103,Сумма!$B$3:$C$855,2,FALSE)),0,IF(VLOOKUP($C103,Сумма!$B$3:$N$855,13,FALSE)=I103,VLOOKUP($C103,Сумма!$B$3:$C$855,2,FALSE),0))</f>
        <v>СШОР 18 Азимут</v>
      </c>
    </row>
    <row r="104" spans="1:10" x14ac:dyDescent="0.35">
      <c r="A104" t="str">
        <f t="shared" si="1"/>
        <v>Талтынова ВикторияЖ14</v>
      </c>
      <c r="B104" s="4">
        <v>19</v>
      </c>
      <c r="C104" s="4" t="s">
        <v>105</v>
      </c>
      <c r="D104" s="4" t="s">
        <v>58</v>
      </c>
      <c r="E104" s="4">
        <v>2008</v>
      </c>
      <c r="F104" s="5">
        <v>1.3645833333333331E-2</v>
      </c>
      <c r="G104" s="4">
        <v>19</v>
      </c>
      <c r="H104" s="4">
        <v>150</v>
      </c>
      <c r="I104" s="16" t="s">
        <v>965</v>
      </c>
      <c r="J104" t="str">
        <f>IF(ISERROR(VLOOKUP($C104,Сумма!$B$3:$C$855,2,FALSE)),0,IF(VLOOKUP($C104,Сумма!$B$3:$N$855,13,FALSE)=I104,VLOOKUP($C104,Сумма!$B$3:$C$855,2,FALSE),0))</f>
        <v>СШОР 18 Дон спорт</v>
      </c>
    </row>
    <row r="105" spans="1:10" x14ac:dyDescent="0.35">
      <c r="A105" t="str">
        <f t="shared" si="1"/>
        <v>Гурина МарияЖ14</v>
      </c>
      <c r="B105" s="4">
        <v>20</v>
      </c>
      <c r="C105" s="4" t="s">
        <v>137</v>
      </c>
      <c r="D105" s="4" t="s">
        <v>787</v>
      </c>
      <c r="E105" s="4">
        <v>2009</v>
      </c>
      <c r="F105" s="5">
        <v>1.3807870370370371E-2</v>
      </c>
      <c r="G105" s="4">
        <v>20</v>
      </c>
      <c r="H105" s="4">
        <v>148.30000000000001</v>
      </c>
      <c r="I105" s="16" t="s">
        <v>965</v>
      </c>
      <c r="J105" t="str">
        <f>IF(ISERROR(VLOOKUP($C105,Сумма!$B$3:$C$855,2,FALSE)),0,IF(VLOOKUP($C105,Сумма!$B$3:$N$855,13,FALSE)=I105,VLOOKUP($C105,Сумма!$B$3:$C$855,2,FALSE),0))</f>
        <v>СШОР 18 ГавриловSki</v>
      </c>
    </row>
    <row r="106" spans="1:10" x14ac:dyDescent="0.35">
      <c r="A106" t="str">
        <f t="shared" si="1"/>
        <v>Малай МелисаЖ14</v>
      </c>
      <c r="B106" s="4">
        <v>21</v>
      </c>
      <c r="C106" s="4" t="s">
        <v>110</v>
      </c>
      <c r="D106" s="4" t="s">
        <v>33</v>
      </c>
      <c r="E106" s="4">
        <v>2008</v>
      </c>
      <c r="F106" s="5">
        <v>1.4201388888888888E-2</v>
      </c>
      <c r="G106" s="4">
        <v>21</v>
      </c>
      <c r="H106" s="4">
        <v>143.9</v>
      </c>
      <c r="I106" s="16" t="s">
        <v>965</v>
      </c>
      <c r="J106" t="str">
        <f>IF(ISERROR(VLOOKUP($C106,Сумма!$B$3:$C$855,2,FALSE)),0,IF(VLOOKUP($C106,Сумма!$B$3:$N$855,13,FALSE)=I106,VLOOKUP($C106,Сумма!$B$3:$C$855,2,FALSE),0))</f>
        <v>СШОР 18 ОРИОН</v>
      </c>
    </row>
    <row r="107" spans="1:10" x14ac:dyDescent="0.35">
      <c r="A107" t="str">
        <f t="shared" si="1"/>
        <v>Бирюк МарияЖ14</v>
      </c>
      <c r="B107" s="4">
        <v>22</v>
      </c>
      <c r="C107" s="4" t="s">
        <v>96</v>
      </c>
      <c r="D107" s="4" t="s">
        <v>39</v>
      </c>
      <c r="E107" s="4">
        <v>2008</v>
      </c>
      <c r="F107" s="5">
        <v>1.4814814814814814E-2</v>
      </c>
      <c r="G107" s="4">
        <v>22</v>
      </c>
      <c r="H107" s="4">
        <v>137.19999999999999</v>
      </c>
      <c r="I107" s="16" t="s">
        <v>965</v>
      </c>
      <c r="J107" t="str">
        <f>IF(ISERROR(VLOOKUP($C107,Сумма!$B$3:$C$855,2,FALSE)),0,IF(VLOOKUP($C107,Сумма!$B$3:$N$855,13,FALSE)=I107,VLOOKUP($C107,Сумма!$B$3:$C$855,2,FALSE),0))</f>
        <v>СШОР 18 Sirius Пи</v>
      </c>
    </row>
    <row r="108" spans="1:10" x14ac:dyDescent="0.35">
      <c r="A108" t="str">
        <f t="shared" si="1"/>
        <v>Кузовкина ДарьяЖ14</v>
      </c>
      <c r="B108" s="4">
        <v>23</v>
      </c>
      <c r="C108" s="4" t="s">
        <v>93</v>
      </c>
      <c r="D108" s="4" t="s">
        <v>94</v>
      </c>
      <c r="E108" s="4">
        <v>2009</v>
      </c>
      <c r="F108" s="5">
        <v>1.5671296296296298E-2</v>
      </c>
      <c r="G108" s="4">
        <v>23</v>
      </c>
      <c r="H108" s="4">
        <v>127.8</v>
      </c>
      <c r="I108" s="16" t="s">
        <v>965</v>
      </c>
      <c r="J108" t="str">
        <f>IF(ISERROR(VLOOKUP($C108,Сумма!$B$3:$C$855,2,FALSE)),0,IF(VLOOKUP($C108,Сумма!$B$3:$N$855,13,FALSE)=I108,VLOOKUP($C108,Сумма!$B$3:$C$855,2,FALSE),0))</f>
        <v>СШОР 18 Вильденберг</v>
      </c>
    </row>
    <row r="109" spans="1:10" x14ac:dyDescent="0.35">
      <c r="A109" t="str">
        <f t="shared" si="1"/>
        <v>Баженова МаргаритаЖ14</v>
      </c>
      <c r="B109" s="4">
        <v>24</v>
      </c>
      <c r="C109" s="4" t="s">
        <v>111</v>
      </c>
      <c r="D109" s="4" t="s">
        <v>112</v>
      </c>
      <c r="E109" s="4">
        <v>2009</v>
      </c>
      <c r="F109" s="5">
        <v>1.5787037037037037E-2</v>
      </c>
      <c r="G109" s="4">
        <v>24</v>
      </c>
      <c r="H109" s="4">
        <v>126.5</v>
      </c>
      <c r="I109" s="16" t="s">
        <v>965</v>
      </c>
      <c r="J109" t="str">
        <f>IF(ISERROR(VLOOKUP($C109,Сумма!$B$3:$C$855,2,FALSE)),0,IF(VLOOKUP($C109,Сумма!$B$3:$N$855,13,FALSE)=I109,VLOOKUP($C109,Сумма!$B$3:$C$855,2,FALSE),0))</f>
        <v>СШОР 18 Канищева</v>
      </c>
    </row>
    <row r="110" spans="1:10" x14ac:dyDescent="0.35">
      <c r="A110" t="str">
        <f t="shared" si="1"/>
        <v>Мелихова МарияЖ14</v>
      </c>
      <c r="B110" s="4">
        <v>25</v>
      </c>
      <c r="C110" s="4" t="s">
        <v>113</v>
      </c>
      <c r="D110" s="4" t="s">
        <v>61</v>
      </c>
      <c r="E110" s="4">
        <v>2008</v>
      </c>
      <c r="F110" s="5">
        <v>1.6249999999999997E-2</v>
      </c>
      <c r="G110" s="4">
        <v>25</v>
      </c>
      <c r="H110" s="4">
        <v>121.4</v>
      </c>
      <c r="I110" s="16" t="s">
        <v>965</v>
      </c>
      <c r="J110" t="str">
        <f>IF(ISERROR(VLOOKUP($C110,Сумма!$B$3:$C$855,2,FALSE)),0,IF(VLOOKUP($C110,Сумма!$B$3:$N$855,13,FALSE)=I110,VLOOKUP($C110,Сумма!$B$3:$C$855,2,FALSE),0))</f>
        <v>СШОР 18 Азимут</v>
      </c>
    </row>
    <row r="111" spans="1:10" x14ac:dyDescent="0.35">
      <c r="A111" t="str">
        <f t="shared" si="1"/>
        <v>Комарова ВикторияЖ14</v>
      </c>
      <c r="B111" s="4">
        <v>26</v>
      </c>
      <c r="C111" s="4" t="s">
        <v>118</v>
      </c>
      <c r="D111" s="4" t="s">
        <v>37</v>
      </c>
      <c r="E111" s="4">
        <v>2009</v>
      </c>
      <c r="F111" s="5">
        <v>1.6736111111111111E-2</v>
      </c>
      <c r="G111" s="4">
        <v>26</v>
      </c>
      <c r="H111" s="4">
        <v>116.1</v>
      </c>
      <c r="I111" s="16" t="s">
        <v>965</v>
      </c>
      <c r="J111" t="str">
        <f>IF(ISERROR(VLOOKUP($C111,Сумма!$B$3:$C$855,2,FALSE)),0,IF(VLOOKUP($C111,Сумма!$B$3:$N$855,13,FALSE)=I111,VLOOKUP($C111,Сумма!$B$3:$C$855,2,FALSE),0))</f>
        <v>СШОР 18 Макейчик</v>
      </c>
    </row>
    <row r="112" spans="1:10" x14ac:dyDescent="0.35">
      <c r="A112" t="str">
        <f t="shared" si="1"/>
        <v>Дейнека ДарьяЖ14</v>
      </c>
      <c r="B112" s="4">
        <v>27</v>
      </c>
      <c r="C112" s="4" t="s">
        <v>117</v>
      </c>
      <c r="D112" s="4" t="s">
        <v>37</v>
      </c>
      <c r="E112" s="4">
        <v>2009</v>
      </c>
      <c r="F112" s="5">
        <v>1.7245370370370369E-2</v>
      </c>
      <c r="G112" s="4">
        <v>27</v>
      </c>
      <c r="H112" s="4">
        <v>110.5</v>
      </c>
      <c r="I112" s="16" t="s">
        <v>965</v>
      </c>
      <c r="J112" t="str">
        <f>IF(ISERROR(VLOOKUP($C112,Сумма!$B$3:$C$855,2,FALSE)),0,IF(VLOOKUP($C112,Сумма!$B$3:$N$855,13,FALSE)=I112,VLOOKUP($C112,Сумма!$B$3:$C$855,2,FALSE),0))</f>
        <v>СШОР 18 Макейчик</v>
      </c>
    </row>
    <row r="113" spans="1:10" x14ac:dyDescent="0.35">
      <c r="A113" t="str">
        <f t="shared" si="1"/>
        <v>Яблоновская ЕвгенияЖ14</v>
      </c>
      <c r="B113" s="4">
        <v>28</v>
      </c>
      <c r="C113" s="4" t="s">
        <v>447</v>
      </c>
      <c r="D113" s="4" t="s">
        <v>39</v>
      </c>
      <c r="E113" s="4">
        <v>2009</v>
      </c>
      <c r="F113" s="5">
        <v>1.7708333333333333E-2</v>
      </c>
      <c r="G113" s="4">
        <v>28</v>
      </c>
      <c r="H113" s="4">
        <v>105.4</v>
      </c>
      <c r="I113" s="16" t="s">
        <v>965</v>
      </c>
      <c r="J113" t="str">
        <f>IF(ISERROR(VLOOKUP($C113,Сумма!$B$3:$C$855,2,FALSE)),0,IF(VLOOKUP($C113,Сумма!$B$3:$N$855,13,FALSE)=I113,VLOOKUP($C113,Сумма!$B$3:$C$855,2,FALSE),0))</f>
        <v>СШОР 18 Sirius Пи</v>
      </c>
    </row>
    <row r="114" spans="1:10" x14ac:dyDescent="0.35">
      <c r="A114" t="str">
        <f t="shared" si="1"/>
        <v>Харичкова КсенияЖ14</v>
      </c>
      <c r="B114" s="4">
        <v>29</v>
      </c>
      <c r="C114" s="4" t="s">
        <v>448</v>
      </c>
      <c r="D114" s="4" t="s">
        <v>39</v>
      </c>
      <c r="E114" s="4">
        <v>2009</v>
      </c>
      <c r="F114" s="5">
        <v>1.7870370370370373E-2</v>
      </c>
      <c r="G114" s="4">
        <v>29</v>
      </c>
      <c r="H114" s="4">
        <v>103.6</v>
      </c>
      <c r="I114" s="16" t="s">
        <v>965</v>
      </c>
      <c r="J114" t="str">
        <f>IF(ISERROR(VLOOKUP($C114,Сумма!$B$3:$C$855,2,FALSE)),0,IF(VLOOKUP($C114,Сумма!$B$3:$N$855,13,FALSE)=I114,VLOOKUP($C114,Сумма!$B$3:$C$855,2,FALSE),0))</f>
        <v>СШОР 18 Sirius Пи</v>
      </c>
    </row>
    <row r="115" spans="1:10" x14ac:dyDescent="0.35">
      <c r="A115" t="str">
        <f t="shared" si="1"/>
        <v>Языкова ЭллинаЖ14</v>
      </c>
      <c r="B115" s="4">
        <v>30</v>
      </c>
      <c r="C115" s="4" t="s">
        <v>124</v>
      </c>
      <c r="D115" s="4" t="s">
        <v>37</v>
      </c>
      <c r="E115" s="4">
        <v>2009</v>
      </c>
      <c r="F115" s="5">
        <v>1.8136574074074072E-2</v>
      </c>
      <c r="G115" s="4">
        <v>30</v>
      </c>
      <c r="H115" s="4">
        <v>100.7</v>
      </c>
      <c r="I115" s="16" t="s">
        <v>965</v>
      </c>
      <c r="J115" t="str">
        <f>IF(ISERROR(VLOOKUP($C115,Сумма!$B$3:$C$855,2,FALSE)),0,IF(VLOOKUP($C115,Сумма!$B$3:$N$855,13,FALSE)=I115,VLOOKUP($C115,Сумма!$B$3:$C$855,2,FALSE),0))</f>
        <v>СШОР 18 Макейчик</v>
      </c>
    </row>
    <row r="116" spans="1:10" x14ac:dyDescent="0.35">
      <c r="A116" t="str">
        <f t="shared" si="1"/>
        <v>Бердникова ВероникаЖ14</v>
      </c>
      <c r="B116" s="4">
        <v>31</v>
      </c>
      <c r="C116" s="4" t="s">
        <v>121</v>
      </c>
      <c r="D116" s="4" t="s">
        <v>44</v>
      </c>
      <c r="E116" s="4">
        <v>2009</v>
      </c>
      <c r="F116" s="5">
        <v>1.8298611111111113E-2</v>
      </c>
      <c r="G116" s="4">
        <v>31</v>
      </c>
      <c r="H116" s="4">
        <v>98.9</v>
      </c>
      <c r="I116" s="16" t="s">
        <v>965</v>
      </c>
      <c r="J116" t="str">
        <f>IF(ISERROR(VLOOKUP($C116,Сумма!$B$3:$C$855,2,FALSE)),0,IF(VLOOKUP($C116,Сумма!$B$3:$N$855,13,FALSE)=I116,VLOOKUP($C116,Сумма!$B$3:$C$855,2,FALSE),0))</f>
        <v>СШОР 18 Юго-Запад</v>
      </c>
    </row>
    <row r="117" spans="1:10" x14ac:dyDescent="0.35">
      <c r="A117" t="str">
        <f t="shared" si="1"/>
        <v>Воробьева МарияЖ14</v>
      </c>
      <c r="B117" s="4">
        <v>32</v>
      </c>
      <c r="C117" s="4" t="s">
        <v>452</v>
      </c>
      <c r="D117" s="4" t="s">
        <v>211</v>
      </c>
      <c r="E117" s="4">
        <v>2008</v>
      </c>
      <c r="F117" s="5">
        <v>2.0763888888888887E-2</v>
      </c>
      <c r="G117" s="4">
        <v>32</v>
      </c>
      <c r="H117" s="4">
        <v>71.8</v>
      </c>
      <c r="I117" s="16" t="s">
        <v>965</v>
      </c>
      <c r="J117" t="str">
        <f>IF(ISERROR(VLOOKUP($C117,Сумма!$B$3:$C$855,2,FALSE)),0,IF(VLOOKUP($C117,Сумма!$B$3:$N$855,13,FALSE)=I117,VLOOKUP($C117,Сумма!$B$3:$C$855,2,FALSE),0))</f>
        <v>СШОР 18 Тураев</v>
      </c>
    </row>
    <row r="118" spans="1:10" x14ac:dyDescent="0.35">
      <c r="A118" t="str">
        <f t="shared" si="1"/>
        <v>Бердникова ЕваЖ14</v>
      </c>
      <c r="B118" s="4">
        <v>33</v>
      </c>
      <c r="C118" s="4" t="s">
        <v>450</v>
      </c>
      <c r="D118" s="4" t="s">
        <v>112</v>
      </c>
      <c r="E118" s="4">
        <v>2008</v>
      </c>
      <c r="F118" s="5">
        <v>2.631944444444444E-2</v>
      </c>
      <c r="G118" s="4">
        <v>33</v>
      </c>
      <c r="H118" s="4">
        <v>10.7</v>
      </c>
      <c r="I118" s="16" t="s">
        <v>965</v>
      </c>
      <c r="J118" t="str">
        <f>IF(ISERROR(VLOOKUP($C118,Сумма!$B$3:$C$855,2,FALSE)),0,IF(VLOOKUP($C118,Сумма!$B$3:$N$855,13,FALSE)=I118,VLOOKUP($C118,Сумма!$B$3:$C$855,2,FALSE),0))</f>
        <v>СШОР 18 Канищева</v>
      </c>
    </row>
    <row r="119" spans="1:10" x14ac:dyDescent="0.35">
      <c r="A119" t="str">
        <f t="shared" si="1"/>
        <v>Бердникова АринаЖ14</v>
      </c>
      <c r="B119" s="4">
        <v>34</v>
      </c>
      <c r="C119" s="4" t="s">
        <v>445</v>
      </c>
      <c r="D119" s="4" t="s">
        <v>112</v>
      </c>
      <c r="E119" s="4">
        <v>2008</v>
      </c>
      <c r="F119" s="5">
        <v>3.3344907407407406E-2</v>
      </c>
      <c r="G119" s="4">
        <v>34</v>
      </c>
      <c r="H119" s="4">
        <v>1</v>
      </c>
      <c r="I119" s="16" t="s">
        <v>965</v>
      </c>
      <c r="J119" t="str">
        <f>IF(ISERROR(VLOOKUP($C119,Сумма!$B$3:$C$855,2,FALSE)),0,IF(VLOOKUP($C119,Сумма!$B$3:$N$855,13,FALSE)=I119,VLOOKUP($C119,Сумма!$B$3:$C$855,2,FALSE),0))</f>
        <v>СШОР 18 Канищева</v>
      </c>
    </row>
    <row r="120" spans="1:10" x14ac:dyDescent="0.35">
      <c r="A120" t="str">
        <f t="shared" si="1"/>
        <v>Прудских ДарьяЖ14</v>
      </c>
      <c r="B120" s="4">
        <v>35</v>
      </c>
      <c r="C120" s="4" t="s">
        <v>807</v>
      </c>
      <c r="D120" s="4" t="s">
        <v>211</v>
      </c>
      <c r="E120" s="4">
        <v>2008</v>
      </c>
      <c r="F120" s="4"/>
      <c r="G120" s="4"/>
      <c r="H120" s="4">
        <v>0.01</v>
      </c>
      <c r="I120" s="16" t="s">
        <v>965</v>
      </c>
      <c r="J120" t="str">
        <f>IF(ISERROR(VLOOKUP($C120,Сумма!$B$3:$C$855,2,FALSE)),0,IF(VLOOKUP($C120,Сумма!$B$3:$N$855,13,FALSE)=I120,VLOOKUP($C120,Сумма!$B$3:$C$855,2,FALSE),0))</f>
        <v>СШОР 18 Тураев</v>
      </c>
    </row>
    <row r="121" spans="1:10" x14ac:dyDescent="0.35">
      <c r="A121" t="str">
        <f t="shared" si="1"/>
        <v>Азарина АннаЖ14</v>
      </c>
      <c r="B121" s="4">
        <v>36</v>
      </c>
      <c r="C121" s="4" t="s">
        <v>119</v>
      </c>
      <c r="D121" s="4" t="s">
        <v>787</v>
      </c>
      <c r="E121" s="4">
        <v>2009</v>
      </c>
      <c r="F121" s="4"/>
      <c r="G121" s="4"/>
      <c r="H121" s="4">
        <v>0.01</v>
      </c>
      <c r="I121" s="16" t="s">
        <v>965</v>
      </c>
      <c r="J121" t="str">
        <f>IF(ISERROR(VLOOKUP($C121,Сумма!$B$3:$C$855,2,FALSE)),0,IF(VLOOKUP($C121,Сумма!$B$3:$N$855,13,FALSE)=I121,VLOOKUP($C121,Сумма!$B$3:$C$855,2,FALSE),0))</f>
        <v>СШОР 18 ГавриловSki</v>
      </c>
    </row>
    <row r="122" spans="1:10" x14ac:dyDescent="0.35">
      <c r="A122" t="str">
        <f t="shared" si="1"/>
        <v>Якименко ВикторияЖ14</v>
      </c>
      <c r="B122" s="4">
        <v>37</v>
      </c>
      <c r="C122" s="4" t="s">
        <v>122</v>
      </c>
      <c r="D122" s="4" t="s">
        <v>112</v>
      </c>
      <c r="E122" s="4">
        <v>2009</v>
      </c>
      <c r="F122" s="4"/>
      <c r="G122" s="4"/>
      <c r="H122" s="4">
        <v>0.01</v>
      </c>
      <c r="I122" s="16" t="s">
        <v>965</v>
      </c>
      <c r="J122" t="str">
        <f>IF(ISERROR(VLOOKUP($C122,Сумма!$B$3:$C$855,2,FALSE)),0,IF(VLOOKUP($C122,Сумма!$B$3:$N$855,13,FALSE)=I122,VLOOKUP($C122,Сумма!$B$3:$C$855,2,FALSE),0))</f>
        <v>СШОР 18 Канищева</v>
      </c>
    </row>
    <row r="123" spans="1:10" x14ac:dyDescent="0.35">
      <c r="A123" t="str">
        <f t="shared" si="1"/>
        <v>Фролова ДарьяЖ14</v>
      </c>
      <c r="B123" s="4">
        <v>38</v>
      </c>
      <c r="C123" s="4" t="s">
        <v>449</v>
      </c>
      <c r="D123" s="4" t="s">
        <v>112</v>
      </c>
      <c r="E123" s="4">
        <v>2008</v>
      </c>
      <c r="F123" s="4"/>
      <c r="G123" s="4"/>
      <c r="H123" s="4">
        <v>0.01</v>
      </c>
      <c r="I123" s="16" t="s">
        <v>965</v>
      </c>
      <c r="J123" t="str">
        <f>IF(ISERROR(VLOOKUP($C123,Сумма!$B$3:$C$855,2,FALSE)),0,IF(VLOOKUP($C123,Сумма!$B$3:$N$855,13,FALSE)=I123,VLOOKUP($C123,Сумма!$B$3:$C$855,2,FALSE),0))</f>
        <v>СШОР 18 Канищева</v>
      </c>
    </row>
    <row r="124" spans="1:10" ht="15.5" x14ac:dyDescent="0.35">
      <c r="A124" t="str">
        <f t="shared" si="1"/>
        <v/>
      </c>
      <c r="B124" s="40" t="s">
        <v>808</v>
      </c>
      <c r="C124" s="40"/>
      <c r="D124" s="40"/>
      <c r="E124" s="40"/>
      <c r="F124" s="40"/>
      <c r="G124" s="40"/>
      <c r="H124" s="40"/>
      <c r="I124" s="17"/>
      <c r="J124">
        <f>IF(ISERROR(VLOOKUP($C124,Сумма!$B$3:$C$855,2,FALSE)),0,IF(VLOOKUP($C124,Сумма!$B$3:$N$855,13,FALSE)=I124,VLOOKUP($C124,Сумма!$B$3:$C$855,2,FALSE),0))</f>
        <v>0</v>
      </c>
    </row>
    <row r="125" spans="1:10" ht="15.5" x14ac:dyDescent="0.35">
      <c r="A125" t="str">
        <f t="shared" si="1"/>
        <v/>
      </c>
      <c r="B125" s="40"/>
      <c r="C125" s="40"/>
      <c r="D125" s="40"/>
      <c r="E125" s="40"/>
      <c r="F125" s="40"/>
      <c r="G125" s="40"/>
      <c r="H125" s="40"/>
      <c r="I125" s="17"/>
      <c r="J125">
        <f>IF(ISERROR(VLOOKUP($C125,Сумма!$B$3:$C$855,2,FALSE)),0,IF(VLOOKUP($C125,Сумма!$B$3:$N$855,13,FALSE)=I125,VLOOKUP($C125,Сумма!$B$3:$C$855,2,FALSE),0))</f>
        <v>0</v>
      </c>
    </row>
    <row r="126" spans="1:10" ht="28" x14ac:dyDescent="0.35">
      <c r="A126" t="str">
        <f t="shared" si="1"/>
        <v>Фамилия, имя</v>
      </c>
      <c r="B126" s="3" t="s">
        <v>20</v>
      </c>
      <c r="C126" s="4" t="s">
        <v>31</v>
      </c>
      <c r="D126" s="4" t="s">
        <v>21</v>
      </c>
      <c r="E126" s="4" t="s">
        <v>22</v>
      </c>
      <c r="F126" s="4" t="s">
        <v>23</v>
      </c>
      <c r="G126" s="4" t="s">
        <v>24</v>
      </c>
      <c r="H126" s="4" t="s">
        <v>25</v>
      </c>
      <c r="I126" s="16"/>
      <c r="J126">
        <f>IF(ISERROR(VLOOKUP($C126,Сумма!$B$3:$C$855,2,FALSE)),0,IF(VLOOKUP($C126,Сумма!$B$3:$N$855,13,FALSE)=I126,VLOOKUP($C126,Сумма!$B$3:$C$855,2,FALSE),0))</f>
        <v>0</v>
      </c>
    </row>
    <row r="127" spans="1:10" x14ac:dyDescent="0.35">
      <c r="A127" t="str">
        <f t="shared" si="1"/>
        <v>Герина ВероникаЖ16</v>
      </c>
      <c r="B127" s="4">
        <v>1</v>
      </c>
      <c r="C127" s="4" t="s">
        <v>128</v>
      </c>
      <c r="D127" s="4" t="s">
        <v>58</v>
      </c>
      <c r="E127" s="4">
        <v>2007</v>
      </c>
      <c r="F127" s="5">
        <v>9.1666666666666667E-3</v>
      </c>
      <c r="G127" s="4">
        <v>1</v>
      </c>
      <c r="H127" s="4">
        <v>200</v>
      </c>
      <c r="I127" s="16" t="s">
        <v>966</v>
      </c>
      <c r="J127" t="str">
        <f>IF(ISERROR(VLOOKUP($C127,Сумма!$B$3:$C$855,2,FALSE)),0,IF(VLOOKUP($C127,Сумма!$B$3:$N$855,13,FALSE)=I127,VLOOKUP($C127,Сумма!$B$3:$C$855,2,FALSE),0))</f>
        <v>СШОР 18 Дон спорт</v>
      </c>
    </row>
    <row r="128" spans="1:10" x14ac:dyDescent="0.35">
      <c r="A128" t="str">
        <f t="shared" si="1"/>
        <v>Калантарова АлинаЖ16</v>
      </c>
      <c r="B128" s="4">
        <v>2</v>
      </c>
      <c r="C128" s="4" t="s">
        <v>127</v>
      </c>
      <c r="D128" s="4" t="s">
        <v>58</v>
      </c>
      <c r="E128" s="4">
        <v>2007</v>
      </c>
      <c r="F128" s="5">
        <v>9.2476851851851852E-3</v>
      </c>
      <c r="G128" s="4">
        <v>2</v>
      </c>
      <c r="H128" s="4">
        <v>199.2</v>
      </c>
      <c r="I128" s="16" t="s">
        <v>966</v>
      </c>
      <c r="J128" t="str">
        <f>IF(ISERROR(VLOOKUP($C128,Сумма!$B$3:$C$855,2,FALSE)),0,IF(VLOOKUP($C128,Сумма!$B$3:$N$855,13,FALSE)=I128,VLOOKUP($C128,Сумма!$B$3:$C$855,2,FALSE),0))</f>
        <v>СШОР 18 Дон спорт</v>
      </c>
    </row>
    <row r="129" spans="1:10" x14ac:dyDescent="0.35">
      <c r="A129" t="str">
        <f t="shared" si="1"/>
        <v>Кудинова ДарьяЖ16</v>
      </c>
      <c r="B129" s="4">
        <v>3</v>
      </c>
      <c r="C129" s="4" t="s">
        <v>457</v>
      </c>
      <c r="D129" s="4" t="s">
        <v>784</v>
      </c>
      <c r="E129" s="4">
        <v>2007</v>
      </c>
      <c r="F129" s="5">
        <v>9.4675925925925917E-3</v>
      </c>
      <c r="G129" s="4">
        <v>3</v>
      </c>
      <c r="H129" s="4">
        <v>196.8</v>
      </c>
      <c r="I129" s="16" t="s">
        <v>966</v>
      </c>
      <c r="J129" t="str">
        <f>IF(ISERROR(VLOOKUP($C129,Сумма!$B$3:$C$855,2,FALSE)),0,IF(VLOOKUP($C129,Сумма!$B$3:$N$855,13,FALSE)=I129,VLOOKUP($C129,Сумма!$B$3:$C$855,2,FALSE),0))</f>
        <v>СШОР 18 Авдеев</v>
      </c>
    </row>
    <row r="130" spans="1:10" x14ac:dyDescent="0.35">
      <c r="A130" t="str">
        <f t="shared" si="1"/>
        <v>Огаркова УльянаЖ16</v>
      </c>
      <c r="B130" s="4">
        <v>4</v>
      </c>
      <c r="C130" s="4" t="s">
        <v>131</v>
      </c>
      <c r="D130" s="4" t="s">
        <v>48</v>
      </c>
      <c r="E130" s="4">
        <v>2007</v>
      </c>
      <c r="F130" s="5">
        <v>9.9421296296296289E-3</v>
      </c>
      <c r="G130" s="4">
        <v>4</v>
      </c>
      <c r="H130" s="4">
        <v>191.6</v>
      </c>
      <c r="I130" s="16" t="s">
        <v>966</v>
      </c>
      <c r="J130" t="str">
        <f>IF(ISERROR(VLOOKUP($C130,Сумма!$B$3:$C$855,2,FALSE)),0,IF(VLOOKUP($C130,Сумма!$B$3:$N$855,13,FALSE)=I130,VLOOKUP($C130,Сумма!$B$3:$C$855,2,FALSE),0))</f>
        <v>СШОР 18 Юго-Запад</v>
      </c>
    </row>
    <row r="131" spans="1:10" x14ac:dyDescent="0.35">
      <c r="A131" t="str">
        <f t="shared" si="1"/>
        <v>Степанова АлисаЖ16</v>
      </c>
      <c r="B131" s="4">
        <v>5</v>
      </c>
      <c r="C131" s="4" t="s">
        <v>455</v>
      </c>
      <c r="D131" s="4" t="s">
        <v>37</v>
      </c>
      <c r="E131" s="4">
        <v>2007</v>
      </c>
      <c r="F131" s="5">
        <v>9.9537037037037042E-3</v>
      </c>
      <c r="G131" s="4">
        <v>5</v>
      </c>
      <c r="H131" s="4">
        <v>191.5</v>
      </c>
      <c r="I131" s="16" t="s">
        <v>966</v>
      </c>
      <c r="J131" t="str">
        <f>IF(ISERROR(VLOOKUP($C131,Сумма!$B$3:$C$855,2,FALSE)),0,IF(VLOOKUP($C131,Сумма!$B$3:$N$855,13,FALSE)=I131,VLOOKUP($C131,Сумма!$B$3:$C$855,2,FALSE),0))</f>
        <v>СШОР 18 Макейчик</v>
      </c>
    </row>
    <row r="132" spans="1:10" x14ac:dyDescent="0.35">
      <c r="A132" t="str">
        <f t="shared" si="1"/>
        <v>Перепеченая АннаЖ16</v>
      </c>
      <c r="B132" s="4">
        <v>6</v>
      </c>
      <c r="C132" s="4" t="s">
        <v>134</v>
      </c>
      <c r="D132" s="4" t="s">
        <v>37</v>
      </c>
      <c r="E132" s="4">
        <v>2007</v>
      </c>
      <c r="F132" s="5">
        <v>1.0324074074074074E-2</v>
      </c>
      <c r="G132" s="4">
        <v>6</v>
      </c>
      <c r="H132" s="4">
        <v>187.4</v>
      </c>
      <c r="I132" s="16" t="s">
        <v>966</v>
      </c>
      <c r="J132" t="str">
        <f>IF(ISERROR(VLOOKUP($C132,Сумма!$B$3:$C$855,2,FALSE)),0,IF(VLOOKUP($C132,Сумма!$B$3:$N$855,13,FALSE)=I132,VLOOKUP($C132,Сумма!$B$3:$C$855,2,FALSE),0))</f>
        <v>СШОР 18 Макейчик</v>
      </c>
    </row>
    <row r="133" spans="1:10" x14ac:dyDescent="0.35">
      <c r="A133" t="str">
        <f t="shared" si="1"/>
        <v>Потапенко ЕлизаветаЖ16</v>
      </c>
      <c r="B133" s="4">
        <v>7</v>
      </c>
      <c r="C133" s="4" t="s">
        <v>126</v>
      </c>
      <c r="D133" s="4" t="s">
        <v>98</v>
      </c>
      <c r="E133" s="4">
        <v>2006</v>
      </c>
      <c r="F133" s="5">
        <v>1.0358796296296295E-2</v>
      </c>
      <c r="G133" s="4">
        <v>7</v>
      </c>
      <c r="H133" s="4">
        <v>187</v>
      </c>
      <c r="I133" s="16" t="s">
        <v>966</v>
      </c>
      <c r="J133" t="str">
        <f>IF(ISERROR(VLOOKUP($C133,Сумма!$B$3:$C$855,2,FALSE)),0,IF(VLOOKUP($C133,Сумма!$B$3:$N$855,13,FALSE)=I133,VLOOKUP($C133,Сумма!$B$3:$C$855,2,FALSE),0))</f>
        <v>СШОР 18 Торнадо</v>
      </c>
    </row>
    <row r="134" spans="1:10" x14ac:dyDescent="0.35">
      <c r="A134" t="str">
        <f t="shared" si="1"/>
        <v>Недоноскова АннаЖ16</v>
      </c>
      <c r="B134" s="4">
        <v>8</v>
      </c>
      <c r="C134" s="4" t="s">
        <v>132</v>
      </c>
      <c r="D134" s="4" t="s">
        <v>48</v>
      </c>
      <c r="E134" s="4">
        <v>2007</v>
      </c>
      <c r="F134" s="5">
        <v>1.0659722222222221E-2</v>
      </c>
      <c r="G134" s="4">
        <v>8</v>
      </c>
      <c r="H134" s="4">
        <v>183.8</v>
      </c>
      <c r="I134" s="16" t="s">
        <v>966</v>
      </c>
      <c r="J134" t="str">
        <f>IF(ISERROR(VLOOKUP($C134,Сумма!$B$3:$C$855,2,FALSE)),0,IF(VLOOKUP($C134,Сумма!$B$3:$N$855,13,FALSE)=I134,VLOOKUP($C134,Сумма!$B$3:$C$855,2,FALSE),0))</f>
        <v>СШОР 18 Юго-Запад</v>
      </c>
    </row>
    <row r="135" spans="1:10" x14ac:dyDescent="0.35">
      <c r="A135" t="str">
        <f t="shared" si="1"/>
        <v>Лаврова ВероникаЖ16</v>
      </c>
      <c r="B135" s="4">
        <v>9</v>
      </c>
      <c r="C135" s="4" t="s">
        <v>154</v>
      </c>
      <c r="D135" s="4" t="s">
        <v>98</v>
      </c>
      <c r="E135" s="4">
        <v>2007</v>
      </c>
      <c r="F135" s="5">
        <v>1.0752314814814814E-2</v>
      </c>
      <c r="G135" s="4">
        <v>9</v>
      </c>
      <c r="H135" s="4">
        <v>182.8</v>
      </c>
      <c r="I135" s="16" t="s">
        <v>966</v>
      </c>
      <c r="J135" t="str">
        <f>IF(ISERROR(VLOOKUP($C135,Сумма!$B$3:$C$855,2,FALSE)),0,IF(VLOOKUP($C135,Сумма!$B$3:$N$855,13,FALSE)=I135,VLOOKUP($C135,Сумма!$B$3:$C$855,2,FALSE),0))</f>
        <v>СШОР 18 Торнадо</v>
      </c>
    </row>
    <row r="136" spans="1:10" x14ac:dyDescent="0.35">
      <c r="A136" t="str">
        <f t="shared" si="1"/>
        <v>Шипилова ВалерияЖ16</v>
      </c>
      <c r="B136" s="4">
        <v>10</v>
      </c>
      <c r="C136" s="4" t="s">
        <v>663</v>
      </c>
      <c r="D136" s="4" t="s">
        <v>98</v>
      </c>
      <c r="E136" s="4">
        <v>2006</v>
      </c>
      <c r="F136" s="5">
        <v>1.087962962962963E-2</v>
      </c>
      <c r="G136" s="4">
        <v>10</v>
      </c>
      <c r="H136" s="4">
        <v>181.4</v>
      </c>
      <c r="I136" s="16" t="s">
        <v>966</v>
      </c>
      <c r="J136" t="str">
        <f>IF(ISERROR(VLOOKUP($C136,Сумма!$B$3:$C$855,2,FALSE)),0,IF(VLOOKUP($C136,Сумма!$B$3:$N$855,13,FALSE)=I136,VLOOKUP($C136,Сумма!$B$3:$C$855,2,FALSE),0))</f>
        <v>СШОР 18 Торнадо</v>
      </c>
    </row>
    <row r="137" spans="1:10" x14ac:dyDescent="0.35">
      <c r="A137" t="str">
        <f t="shared" si="1"/>
        <v>Глаголева ЕленаЖ16</v>
      </c>
      <c r="B137" s="4">
        <v>11</v>
      </c>
      <c r="C137" s="4" t="s">
        <v>464</v>
      </c>
      <c r="D137" s="4" t="s">
        <v>94</v>
      </c>
      <c r="E137" s="4">
        <v>2007</v>
      </c>
      <c r="F137" s="5">
        <v>1.1261574074074071E-2</v>
      </c>
      <c r="G137" s="4">
        <v>11</v>
      </c>
      <c r="H137" s="4">
        <v>177.2</v>
      </c>
      <c r="I137" s="16" t="s">
        <v>966</v>
      </c>
      <c r="J137" t="str">
        <f>IF(ISERROR(VLOOKUP($C137,Сумма!$B$3:$C$855,2,FALSE)),0,IF(VLOOKUP($C137,Сумма!$B$3:$N$855,13,FALSE)=I137,VLOOKUP($C137,Сумма!$B$3:$C$855,2,FALSE),0))</f>
        <v>СШОР 18 Вильденберг</v>
      </c>
    </row>
    <row r="138" spans="1:10" x14ac:dyDescent="0.35">
      <c r="A138" t="str">
        <f t="shared" si="1"/>
        <v>Семибратова МаргаритаЖ16</v>
      </c>
      <c r="B138" s="4">
        <v>12</v>
      </c>
      <c r="C138" s="4" t="s">
        <v>148</v>
      </c>
      <c r="D138" s="4" t="s">
        <v>149</v>
      </c>
      <c r="E138" s="4">
        <v>2007</v>
      </c>
      <c r="F138" s="5">
        <v>1.1388888888888888E-2</v>
      </c>
      <c r="G138" s="4">
        <v>12</v>
      </c>
      <c r="H138" s="4">
        <v>175.8</v>
      </c>
      <c r="I138" s="16" t="s">
        <v>966</v>
      </c>
      <c r="J138" t="str">
        <f>IF(ISERROR(VLOOKUP($C138,Сумма!$B$3:$C$855,2,FALSE)),0,IF(VLOOKUP($C138,Сумма!$B$3:$N$855,13,FALSE)=I138,VLOOKUP($C138,Сумма!$B$3:$C$855,2,FALSE),0))</f>
        <v>СШОР 18 Олимп</v>
      </c>
    </row>
    <row r="139" spans="1:10" x14ac:dyDescent="0.35">
      <c r="A139" t="str">
        <f t="shared" si="1"/>
        <v>Глаголева АнастасияЖ16</v>
      </c>
      <c r="B139" s="4">
        <v>13</v>
      </c>
      <c r="C139" s="4" t="s">
        <v>462</v>
      </c>
      <c r="D139" s="4" t="s">
        <v>94</v>
      </c>
      <c r="E139" s="4">
        <v>2007</v>
      </c>
      <c r="F139" s="5">
        <v>1.1423611111111112E-2</v>
      </c>
      <c r="G139" s="4">
        <v>13</v>
      </c>
      <c r="H139" s="4">
        <v>175.4</v>
      </c>
      <c r="I139" s="16" t="s">
        <v>966</v>
      </c>
      <c r="J139" t="str">
        <f>IF(ISERROR(VLOOKUP($C139,Сумма!$B$3:$C$855,2,FALSE)),0,IF(VLOOKUP($C139,Сумма!$B$3:$N$855,13,FALSE)=I139,VLOOKUP($C139,Сумма!$B$3:$C$855,2,FALSE),0))</f>
        <v>СШОР 18 Вильденберг</v>
      </c>
    </row>
    <row r="140" spans="1:10" x14ac:dyDescent="0.35">
      <c r="A140" t="str">
        <f t="shared" si="1"/>
        <v>Котова АннаЖ16</v>
      </c>
      <c r="B140" s="4">
        <v>14</v>
      </c>
      <c r="C140" s="4" t="s">
        <v>129</v>
      </c>
      <c r="D140" s="4" t="s">
        <v>37</v>
      </c>
      <c r="E140" s="4">
        <v>2006</v>
      </c>
      <c r="F140" s="5">
        <v>1.1759259259259259E-2</v>
      </c>
      <c r="G140" s="4">
        <v>14</v>
      </c>
      <c r="H140" s="4">
        <v>171.8</v>
      </c>
      <c r="I140" s="16" t="s">
        <v>966</v>
      </c>
      <c r="J140" t="str">
        <f>IF(ISERROR(VLOOKUP($C140,Сумма!$B$3:$C$855,2,FALSE)),0,IF(VLOOKUP($C140,Сумма!$B$3:$N$855,13,FALSE)=I140,VLOOKUP($C140,Сумма!$B$3:$C$855,2,FALSE),0))</f>
        <v>СШОР 18 Макейчик</v>
      </c>
    </row>
    <row r="141" spans="1:10" x14ac:dyDescent="0.35">
      <c r="A141" t="str">
        <f t="shared" si="1"/>
        <v>Салькова ДарьяЖ16</v>
      </c>
      <c r="B141" s="4">
        <v>15</v>
      </c>
      <c r="C141" s="4" t="s">
        <v>135</v>
      </c>
      <c r="D141" s="4" t="s">
        <v>58</v>
      </c>
      <c r="E141" s="4">
        <v>2007</v>
      </c>
      <c r="F141" s="5">
        <v>1.1805555555555555E-2</v>
      </c>
      <c r="G141" s="4">
        <v>15</v>
      </c>
      <c r="H141" s="4">
        <v>171.3</v>
      </c>
      <c r="I141" s="16" t="s">
        <v>966</v>
      </c>
      <c r="J141" t="str">
        <f>IF(ISERROR(VLOOKUP($C141,Сумма!$B$3:$C$855,2,FALSE)),0,IF(VLOOKUP($C141,Сумма!$B$3:$N$855,13,FALSE)=I141,VLOOKUP($C141,Сумма!$B$3:$C$855,2,FALSE),0))</f>
        <v>СШОР 18 Дон спорт</v>
      </c>
    </row>
    <row r="142" spans="1:10" x14ac:dyDescent="0.35">
      <c r="A142" t="str">
        <f t="shared" ref="A142:A205" si="2">C142&amp;I142</f>
        <v>Киселева ЕлизаветаЖ16</v>
      </c>
      <c r="B142" s="4">
        <v>16</v>
      </c>
      <c r="C142" s="4" t="s">
        <v>136</v>
      </c>
      <c r="D142" s="4" t="s">
        <v>48</v>
      </c>
      <c r="E142" s="4">
        <v>2007</v>
      </c>
      <c r="F142" s="5">
        <v>1.1921296296296298E-2</v>
      </c>
      <c r="G142" s="4">
        <v>16</v>
      </c>
      <c r="H142" s="4">
        <v>170</v>
      </c>
      <c r="I142" s="16" t="s">
        <v>966</v>
      </c>
      <c r="J142" t="str">
        <f>IF(ISERROR(VLOOKUP($C142,Сумма!$B$3:$C$855,2,FALSE)),0,IF(VLOOKUP($C142,Сумма!$B$3:$N$855,13,FALSE)=I142,VLOOKUP($C142,Сумма!$B$3:$C$855,2,FALSE),0))</f>
        <v>СШОР 18 Юго-Запад</v>
      </c>
    </row>
    <row r="143" spans="1:10" x14ac:dyDescent="0.35">
      <c r="A143" t="str">
        <f t="shared" si="2"/>
        <v>Тараненко ВладиславаЖ16</v>
      </c>
      <c r="B143" s="4">
        <v>17</v>
      </c>
      <c r="C143" s="4" t="s">
        <v>151</v>
      </c>
      <c r="D143" s="4" t="s">
        <v>37</v>
      </c>
      <c r="E143" s="4">
        <v>2007</v>
      </c>
      <c r="F143" s="5">
        <v>1.3356481481481483E-2</v>
      </c>
      <c r="G143" s="4">
        <v>17</v>
      </c>
      <c r="H143" s="4">
        <v>154.30000000000001</v>
      </c>
      <c r="I143" s="16" t="s">
        <v>966</v>
      </c>
      <c r="J143" t="str">
        <f>IF(ISERROR(VLOOKUP($C143,Сумма!$B$3:$C$855,2,FALSE)),0,IF(VLOOKUP($C143,Сумма!$B$3:$N$855,13,FALSE)=I143,VLOOKUP($C143,Сумма!$B$3:$C$855,2,FALSE),0))</f>
        <v>СШОР 18 Макейчик</v>
      </c>
    </row>
    <row r="144" spans="1:10" x14ac:dyDescent="0.35">
      <c r="A144" t="str">
        <f t="shared" si="2"/>
        <v>Ильина АринаЖ16</v>
      </c>
      <c r="B144" s="4">
        <v>18</v>
      </c>
      <c r="C144" s="4" t="s">
        <v>139</v>
      </c>
      <c r="D144" s="4" t="s">
        <v>37</v>
      </c>
      <c r="E144" s="4">
        <v>2007</v>
      </c>
      <c r="F144" s="5">
        <v>1.3356481481481483E-2</v>
      </c>
      <c r="G144" s="4">
        <f xml:space="preserve"> 17</f>
        <v>17</v>
      </c>
      <c r="H144" s="4">
        <v>154.30000000000001</v>
      </c>
      <c r="I144" s="16" t="s">
        <v>966</v>
      </c>
      <c r="J144" t="str">
        <f>IF(ISERROR(VLOOKUP($C144,Сумма!$B$3:$C$855,2,FALSE)),0,IF(VLOOKUP($C144,Сумма!$B$3:$N$855,13,FALSE)=I144,VLOOKUP($C144,Сумма!$B$3:$C$855,2,FALSE),0))</f>
        <v>СШОР 18 Макейчик</v>
      </c>
    </row>
    <row r="145" spans="1:10" x14ac:dyDescent="0.35">
      <c r="A145" t="str">
        <f t="shared" si="2"/>
        <v>Стародубова КсенияЖ16</v>
      </c>
      <c r="B145" s="4">
        <v>19</v>
      </c>
      <c r="C145" s="4" t="s">
        <v>146</v>
      </c>
      <c r="D145" s="4" t="s">
        <v>48</v>
      </c>
      <c r="E145" s="4">
        <v>2006</v>
      </c>
      <c r="F145" s="5">
        <v>1.3946759259259258E-2</v>
      </c>
      <c r="G145" s="4">
        <v>19</v>
      </c>
      <c r="H145" s="4">
        <v>147.9</v>
      </c>
      <c r="I145" s="16" t="s">
        <v>966</v>
      </c>
      <c r="J145" t="str">
        <f>IF(ISERROR(VLOOKUP($C145,Сумма!$B$3:$C$855,2,FALSE)),0,IF(VLOOKUP($C145,Сумма!$B$3:$N$855,13,FALSE)=I145,VLOOKUP($C145,Сумма!$B$3:$C$855,2,FALSE),0))</f>
        <v>СШОР 18 Юго-Запад</v>
      </c>
    </row>
    <row r="146" spans="1:10" x14ac:dyDescent="0.35">
      <c r="A146" t="str">
        <f t="shared" si="2"/>
        <v>Щекунских ЕлизаветаЖ16</v>
      </c>
      <c r="B146" s="4">
        <v>20</v>
      </c>
      <c r="C146" s="4" t="s">
        <v>141</v>
      </c>
      <c r="D146" s="4" t="s">
        <v>112</v>
      </c>
      <c r="E146" s="4">
        <v>2007</v>
      </c>
      <c r="F146" s="5">
        <v>1.3946759259259258E-2</v>
      </c>
      <c r="G146" s="4">
        <f xml:space="preserve"> 19</f>
        <v>19</v>
      </c>
      <c r="H146" s="4">
        <v>147.9</v>
      </c>
      <c r="I146" s="16" t="s">
        <v>966</v>
      </c>
      <c r="J146" t="str">
        <f>IF(ISERROR(VLOOKUP($C146,Сумма!$B$3:$C$855,2,FALSE)),0,IF(VLOOKUP($C146,Сумма!$B$3:$N$855,13,FALSE)=I146,VLOOKUP($C146,Сумма!$B$3:$C$855,2,FALSE),0))</f>
        <v>СШОР 18 Канищева</v>
      </c>
    </row>
    <row r="147" spans="1:10" x14ac:dyDescent="0.35">
      <c r="A147" t="str">
        <f t="shared" si="2"/>
        <v>Орлянская ЕлизаветаЖ16</v>
      </c>
      <c r="B147" s="4">
        <v>21</v>
      </c>
      <c r="C147" s="4" t="s">
        <v>152</v>
      </c>
      <c r="D147" s="4" t="s">
        <v>94</v>
      </c>
      <c r="E147" s="4">
        <v>2007</v>
      </c>
      <c r="F147" s="5">
        <v>1.4340277777777776E-2</v>
      </c>
      <c r="G147" s="4">
        <v>21</v>
      </c>
      <c r="H147" s="4">
        <v>143.6</v>
      </c>
      <c r="I147" s="16" t="s">
        <v>966</v>
      </c>
      <c r="J147" t="str">
        <f>IF(ISERROR(VLOOKUP($C147,Сумма!$B$3:$C$855,2,FALSE)),0,IF(VLOOKUP($C147,Сумма!$B$3:$N$855,13,FALSE)=I147,VLOOKUP($C147,Сумма!$B$3:$C$855,2,FALSE),0))</f>
        <v>СШОР 18 Вильденберг</v>
      </c>
    </row>
    <row r="148" spans="1:10" x14ac:dyDescent="0.35">
      <c r="A148" t="str">
        <f t="shared" si="2"/>
        <v>Журова АринаЖ16</v>
      </c>
      <c r="B148" s="4">
        <v>22</v>
      </c>
      <c r="C148" s="4" t="s">
        <v>153</v>
      </c>
      <c r="D148" s="4" t="s">
        <v>48</v>
      </c>
      <c r="E148" s="4">
        <v>2006</v>
      </c>
      <c r="F148" s="5">
        <v>1.4560185185185183E-2</v>
      </c>
      <c r="G148" s="4">
        <v>22</v>
      </c>
      <c r="H148" s="4">
        <v>141.19999999999999</v>
      </c>
      <c r="I148" s="16" t="s">
        <v>966</v>
      </c>
      <c r="J148" t="str">
        <f>IF(ISERROR(VLOOKUP($C148,Сумма!$B$3:$C$855,2,FALSE)),0,IF(VLOOKUP($C148,Сумма!$B$3:$N$855,13,FALSE)=I148,VLOOKUP($C148,Сумма!$B$3:$C$855,2,FALSE),0))</f>
        <v>СШОР 18 Юго-Запад</v>
      </c>
    </row>
    <row r="149" spans="1:10" x14ac:dyDescent="0.35">
      <c r="A149" t="str">
        <f t="shared" si="2"/>
        <v>Фролова ЕкатеринаЖ16</v>
      </c>
      <c r="B149" s="4">
        <v>23</v>
      </c>
      <c r="C149" s="4" t="s">
        <v>140</v>
      </c>
      <c r="D149" s="4" t="s">
        <v>61</v>
      </c>
      <c r="E149" s="4">
        <v>2007</v>
      </c>
      <c r="F149" s="5">
        <v>1.622685185185185E-2</v>
      </c>
      <c r="G149" s="4">
        <v>23</v>
      </c>
      <c r="H149" s="4">
        <v>123</v>
      </c>
      <c r="I149" s="16" t="s">
        <v>966</v>
      </c>
      <c r="J149" t="str">
        <f>IF(ISERROR(VLOOKUP($C149,Сумма!$B$3:$C$855,2,FALSE)),0,IF(VLOOKUP($C149,Сумма!$B$3:$N$855,13,FALSE)=I149,VLOOKUP($C149,Сумма!$B$3:$C$855,2,FALSE),0))</f>
        <v>СШОР 18 Азимут</v>
      </c>
    </row>
    <row r="150" spans="1:10" x14ac:dyDescent="0.35">
      <c r="A150" t="str">
        <f t="shared" si="2"/>
        <v>Помогаева ВикторияЖ16</v>
      </c>
      <c r="B150" s="4">
        <v>24</v>
      </c>
      <c r="C150" s="4" t="s">
        <v>150</v>
      </c>
      <c r="D150" s="4" t="s">
        <v>48</v>
      </c>
      <c r="E150" s="4">
        <v>2007</v>
      </c>
      <c r="F150" s="5">
        <v>2.6111111111111113E-2</v>
      </c>
      <c r="G150" s="4">
        <v>24</v>
      </c>
      <c r="H150" s="4">
        <v>15.2</v>
      </c>
      <c r="I150" s="16" t="s">
        <v>966</v>
      </c>
      <c r="J150" t="str">
        <f>IF(ISERROR(VLOOKUP($C150,Сумма!$B$3:$C$855,2,FALSE)),0,IF(VLOOKUP($C150,Сумма!$B$3:$N$855,13,FALSE)=I150,VLOOKUP($C150,Сумма!$B$3:$C$855,2,FALSE),0))</f>
        <v>СШОР 18 Юго-Запад</v>
      </c>
    </row>
    <row r="151" spans="1:10" ht="15.5" x14ac:dyDescent="0.35">
      <c r="A151" t="str">
        <f t="shared" si="2"/>
        <v/>
      </c>
      <c r="B151" s="40" t="s">
        <v>809</v>
      </c>
      <c r="C151" s="40"/>
      <c r="D151" s="40"/>
      <c r="E151" s="40"/>
      <c r="F151" s="40"/>
      <c r="G151" s="40"/>
      <c r="H151" s="40"/>
      <c r="I151" s="17"/>
      <c r="J151">
        <f>IF(ISERROR(VLOOKUP($C151,Сумма!$B$3:$C$855,2,FALSE)),0,IF(VLOOKUP($C151,Сумма!$B$3:$N$855,13,FALSE)=I151,VLOOKUP($C151,Сумма!$B$3:$C$855,2,FALSE),0))</f>
        <v>0</v>
      </c>
    </row>
    <row r="152" spans="1:10" ht="15.5" x14ac:dyDescent="0.35">
      <c r="A152" t="str">
        <f t="shared" si="2"/>
        <v/>
      </c>
      <c r="B152" s="40"/>
      <c r="C152" s="40"/>
      <c r="D152" s="40"/>
      <c r="E152" s="40"/>
      <c r="F152" s="40"/>
      <c r="G152" s="40"/>
      <c r="H152" s="40"/>
      <c r="I152" s="17"/>
      <c r="J152">
        <f>IF(ISERROR(VLOOKUP($C152,Сумма!$B$3:$C$855,2,FALSE)),0,IF(VLOOKUP($C152,Сумма!$B$3:$N$855,13,FALSE)=I152,VLOOKUP($C152,Сумма!$B$3:$C$855,2,FALSE),0))</f>
        <v>0</v>
      </c>
    </row>
    <row r="153" spans="1:10" ht="28" x14ac:dyDescent="0.35">
      <c r="A153" t="str">
        <f t="shared" si="2"/>
        <v>Фамилия, имя</v>
      </c>
      <c r="B153" s="3" t="s">
        <v>20</v>
      </c>
      <c r="C153" s="4" t="s">
        <v>31</v>
      </c>
      <c r="D153" s="4" t="s">
        <v>21</v>
      </c>
      <c r="E153" s="4" t="s">
        <v>22</v>
      </c>
      <c r="F153" s="4" t="s">
        <v>23</v>
      </c>
      <c r="G153" s="4" t="s">
        <v>24</v>
      </c>
      <c r="H153" s="4" t="s">
        <v>25</v>
      </c>
      <c r="I153" s="16"/>
      <c r="J153">
        <f>IF(ISERROR(VLOOKUP($C153,Сумма!$B$3:$C$855,2,FALSE)),0,IF(VLOOKUP($C153,Сумма!$B$3:$N$855,13,FALSE)=I153,VLOOKUP($C153,Сумма!$B$3:$C$855,2,FALSE),0))</f>
        <v>0</v>
      </c>
    </row>
    <row r="154" spans="1:10" x14ac:dyDescent="0.35">
      <c r="A154" t="str">
        <f t="shared" si="2"/>
        <v>Курова АнастасияЖ18</v>
      </c>
      <c r="B154" s="4">
        <v>1</v>
      </c>
      <c r="C154" s="4" t="s">
        <v>810</v>
      </c>
      <c r="D154" s="4" t="s">
        <v>48</v>
      </c>
      <c r="E154" s="4">
        <v>2004</v>
      </c>
      <c r="F154" s="5">
        <v>9.0740740740740729E-3</v>
      </c>
      <c r="G154" s="4">
        <v>1</v>
      </c>
      <c r="H154" s="4">
        <v>200</v>
      </c>
      <c r="I154" s="16" t="s">
        <v>967</v>
      </c>
      <c r="J154" t="str">
        <f>IF(ISERROR(VLOOKUP($C154,Сумма!$B$3:$C$855,2,FALSE)),0,IF(VLOOKUP($C154,Сумма!$B$3:$N$855,13,FALSE)=I154,VLOOKUP($C154,Сумма!$B$3:$C$855,2,FALSE),0))</f>
        <v>СШОР 18 Юго-Запад</v>
      </c>
    </row>
    <row r="155" spans="1:10" x14ac:dyDescent="0.35">
      <c r="A155" t="str">
        <f t="shared" si="2"/>
        <v>Вильденберг ВалерияЖ18</v>
      </c>
      <c r="B155" s="4">
        <v>2</v>
      </c>
      <c r="C155" s="4" t="s">
        <v>458</v>
      </c>
      <c r="D155" s="4" t="s">
        <v>94</v>
      </c>
      <c r="E155" s="4">
        <v>2007</v>
      </c>
      <c r="F155" s="5">
        <v>9.7453703703703713E-3</v>
      </c>
      <c r="G155" s="4">
        <v>2</v>
      </c>
      <c r="H155" s="4">
        <v>192.7</v>
      </c>
      <c r="I155" s="16" t="s">
        <v>967</v>
      </c>
      <c r="J155">
        <f>IF(ISERROR(VLOOKUP($C155,Сумма!$B$3:$C$855,2,FALSE)),0,IF(VLOOKUP($C155,Сумма!$B$3:$N$855,13,FALSE)=I155,VLOOKUP($C155,Сумма!$B$3:$C$855,2,FALSE),0))</f>
        <v>0</v>
      </c>
    </row>
    <row r="156" spans="1:10" x14ac:dyDescent="0.35">
      <c r="A156" t="str">
        <f t="shared" si="2"/>
        <v>Уварова СофьяЖ18</v>
      </c>
      <c r="B156" s="4">
        <v>3</v>
      </c>
      <c r="C156" s="4" t="s">
        <v>811</v>
      </c>
      <c r="D156" s="4" t="s">
        <v>98</v>
      </c>
      <c r="E156" s="4">
        <v>2007</v>
      </c>
      <c r="F156" s="5">
        <v>9.7569444444444448E-3</v>
      </c>
      <c r="G156" s="4">
        <v>3</v>
      </c>
      <c r="H156" s="4">
        <v>192.5</v>
      </c>
      <c r="I156" s="16" t="s">
        <v>967</v>
      </c>
      <c r="J156" t="str">
        <f>IF(ISERROR(VLOOKUP($C156,Сумма!$B$3:$C$855,2,FALSE)),0,IF(VLOOKUP($C156,Сумма!$B$3:$N$855,13,FALSE)=I156,VLOOKUP($C156,Сумма!$B$3:$C$855,2,FALSE),0))</f>
        <v>СШОР 18 Торнадо</v>
      </c>
    </row>
    <row r="157" spans="1:10" x14ac:dyDescent="0.35">
      <c r="A157" t="str">
        <f t="shared" si="2"/>
        <v>Гладких КсенияЖ18</v>
      </c>
      <c r="B157" s="4">
        <v>4</v>
      </c>
      <c r="C157" s="4" t="s">
        <v>471</v>
      </c>
      <c r="D157" s="4" t="s">
        <v>48</v>
      </c>
      <c r="E157" s="4">
        <v>2004</v>
      </c>
      <c r="F157" s="5">
        <v>1.0208333333333333E-2</v>
      </c>
      <c r="G157" s="4">
        <v>4</v>
      </c>
      <c r="H157" s="4">
        <v>187.5</v>
      </c>
      <c r="I157" s="16" t="s">
        <v>967</v>
      </c>
      <c r="J157" t="str">
        <f>IF(ISERROR(VLOOKUP($C157,Сумма!$B$3:$C$855,2,FALSE)),0,IF(VLOOKUP($C157,Сумма!$B$3:$N$855,13,FALSE)=I157,VLOOKUP($C157,Сумма!$B$3:$C$855,2,FALSE),0))</f>
        <v>СШОР 18 Юго-Запад</v>
      </c>
    </row>
    <row r="158" spans="1:10" x14ac:dyDescent="0.35">
      <c r="A158" t="str">
        <f t="shared" si="2"/>
        <v>Шамарина ЕкатеринаЖ18</v>
      </c>
      <c r="B158" s="4">
        <v>5</v>
      </c>
      <c r="C158" s="4" t="s">
        <v>155</v>
      </c>
      <c r="D158" s="4" t="s">
        <v>33</v>
      </c>
      <c r="E158" s="4">
        <v>2004</v>
      </c>
      <c r="F158" s="5">
        <v>1.0891203703703703E-2</v>
      </c>
      <c r="G158" s="4">
        <v>5</v>
      </c>
      <c r="H158" s="4">
        <v>180</v>
      </c>
      <c r="I158" s="16" t="s">
        <v>967</v>
      </c>
      <c r="J158" t="str">
        <f>IF(ISERROR(VLOOKUP($C158,Сумма!$B$3:$C$855,2,FALSE)),0,IF(VLOOKUP($C158,Сумма!$B$3:$N$855,13,FALSE)=I158,VLOOKUP($C158,Сумма!$B$3:$C$855,2,FALSE),0))</f>
        <v>СШОР 18 ОРИОН</v>
      </c>
    </row>
    <row r="159" spans="1:10" x14ac:dyDescent="0.35">
      <c r="A159" t="str">
        <f t="shared" si="2"/>
        <v>Черепанова ЕкатеринаЖ18</v>
      </c>
      <c r="B159" s="4">
        <v>6</v>
      </c>
      <c r="C159" s="4" t="s">
        <v>157</v>
      </c>
      <c r="D159" s="4" t="s">
        <v>37</v>
      </c>
      <c r="E159" s="4">
        <v>2005</v>
      </c>
      <c r="F159" s="5">
        <v>1.1226851851851854E-2</v>
      </c>
      <c r="G159" s="4">
        <v>6</v>
      </c>
      <c r="H159" s="4">
        <v>176.3</v>
      </c>
      <c r="I159" s="16" t="s">
        <v>967</v>
      </c>
      <c r="J159" t="str">
        <f>IF(ISERROR(VLOOKUP($C159,Сумма!$B$3:$C$855,2,FALSE)),0,IF(VLOOKUP($C159,Сумма!$B$3:$N$855,13,FALSE)=I159,VLOOKUP($C159,Сумма!$B$3:$C$855,2,FALSE),0))</f>
        <v>СШОР 18 Макейчик</v>
      </c>
    </row>
    <row r="160" spans="1:10" x14ac:dyDescent="0.35">
      <c r="A160" t="str">
        <f t="shared" si="2"/>
        <v>Прохорова ЕваЖ18</v>
      </c>
      <c r="B160" s="4">
        <v>7</v>
      </c>
      <c r="C160" s="4" t="s">
        <v>156</v>
      </c>
      <c r="D160" s="4" t="s">
        <v>112</v>
      </c>
      <c r="E160" s="4">
        <v>2004</v>
      </c>
      <c r="F160" s="5">
        <v>1.1342592592592592E-2</v>
      </c>
      <c r="G160" s="4">
        <v>7</v>
      </c>
      <c r="H160" s="4">
        <v>175</v>
      </c>
      <c r="I160" s="16" t="s">
        <v>967</v>
      </c>
      <c r="J160" t="str">
        <f>IF(ISERROR(VLOOKUP($C160,Сумма!$B$3:$C$855,2,FALSE)),0,IF(VLOOKUP($C160,Сумма!$B$3:$N$855,13,FALSE)=I160,VLOOKUP($C160,Сумма!$B$3:$C$855,2,FALSE),0))</f>
        <v>СШОР 18 Канищева</v>
      </c>
    </row>
    <row r="161" spans="1:10" x14ac:dyDescent="0.35">
      <c r="A161" t="str">
        <f t="shared" si="2"/>
        <v>Кирилова АнгелинаЖ18</v>
      </c>
      <c r="B161" s="4">
        <v>8</v>
      </c>
      <c r="C161" s="4" t="s">
        <v>812</v>
      </c>
      <c r="D161" s="4" t="s">
        <v>35</v>
      </c>
      <c r="E161" s="4">
        <v>2005</v>
      </c>
      <c r="F161" s="5">
        <v>1.4270833333333335E-2</v>
      </c>
      <c r="G161" s="4">
        <v>8</v>
      </c>
      <c r="H161" s="4">
        <v>142.80000000000001</v>
      </c>
      <c r="I161" s="16" t="s">
        <v>967</v>
      </c>
      <c r="J161" t="str">
        <f>IF(ISERROR(VLOOKUP($C161,Сумма!$B$3:$C$855,2,FALSE)),0,IF(VLOOKUP($C161,Сумма!$B$3:$N$855,13,FALSE)=I161,VLOOKUP($C161,Сумма!$B$3:$C$855,2,FALSE),0))</f>
        <v>СШОР 18 АТЛЕТ</v>
      </c>
    </row>
    <row r="162" spans="1:10" x14ac:dyDescent="0.35">
      <c r="A162" t="str">
        <f t="shared" si="2"/>
        <v>Мелихова АнастасияЖ18</v>
      </c>
      <c r="B162" s="4">
        <v>9</v>
      </c>
      <c r="C162" s="4" t="s">
        <v>160</v>
      </c>
      <c r="D162" s="4" t="s">
        <v>61</v>
      </c>
      <c r="E162" s="4">
        <v>2005</v>
      </c>
      <c r="F162" s="5">
        <v>1.4340277777777776E-2</v>
      </c>
      <c r="G162" s="4">
        <v>9</v>
      </c>
      <c r="H162" s="4">
        <v>142</v>
      </c>
      <c r="I162" s="16" t="s">
        <v>967</v>
      </c>
      <c r="J162" t="str">
        <f>IF(ISERROR(VLOOKUP($C162,Сумма!$B$3:$C$855,2,FALSE)),0,IF(VLOOKUP($C162,Сумма!$B$3:$N$855,13,FALSE)=I162,VLOOKUP($C162,Сумма!$B$3:$C$855,2,FALSE),0))</f>
        <v>СШОР 18 Азимут</v>
      </c>
    </row>
    <row r="163" spans="1:10" x14ac:dyDescent="0.35">
      <c r="A163" t="str">
        <f t="shared" si="2"/>
        <v>Щекунских АнастасияЖ18</v>
      </c>
      <c r="B163" s="4">
        <v>10</v>
      </c>
      <c r="C163" s="4" t="s">
        <v>158</v>
      </c>
      <c r="D163" s="4" t="s">
        <v>112</v>
      </c>
      <c r="E163" s="4">
        <v>2005</v>
      </c>
      <c r="F163" s="5">
        <v>1.5046296296296295E-2</v>
      </c>
      <c r="G163" s="4">
        <v>10</v>
      </c>
      <c r="H163" s="4">
        <v>134.19999999999999</v>
      </c>
      <c r="I163" s="16" t="s">
        <v>967</v>
      </c>
      <c r="J163" t="str">
        <f>IF(ISERROR(VLOOKUP($C163,Сумма!$B$3:$C$855,2,FALSE)),0,IF(VLOOKUP($C163,Сумма!$B$3:$N$855,13,FALSE)=I163,VLOOKUP($C163,Сумма!$B$3:$C$855,2,FALSE),0))</f>
        <v>СШОР 18 Канищева</v>
      </c>
    </row>
    <row r="164" spans="1:10" x14ac:dyDescent="0.35">
      <c r="A164" t="str">
        <f t="shared" si="2"/>
        <v>Кравчук ДарьяЖ18</v>
      </c>
      <c r="B164" s="4">
        <v>11</v>
      </c>
      <c r="C164" s="4" t="s">
        <v>474</v>
      </c>
      <c r="D164" s="4" t="s">
        <v>35</v>
      </c>
      <c r="E164" s="4">
        <v>2005</v>
      </c>
      <c r="F164" s="5">
        <v>1.5694444444444445E-2</v>
      </c>
      <c r="G164" s="4">
        <v>11</v>
      </c>
      <c r="H164" s="4">
        <v>127.1</v>
      </c>
      <c r="I164" s="16" t="s">
        <v>967</v>
      </c>
      <c r="J164" t="str">
        <f>IF(ISERROR(VLOOKUP($C164,Сумма!$B$3:$C$855,2,FALSE)),0,IF(VLOOKUP($C164,Сумма!$B$3:$N$855,13,FALSE)=I164,VLOOKUP($C164,Сумма!$B$3:$C$855,2,FALSE),0))</f>
        <v>СШОР 18 АТЛЕТ</v>
      </c>
    </row>
    <row r="165" spans="1:10" x14ac:dyDescent="0.35">
      <c r="A165" t="str">
        <f t="shared" si="2"/>
        <v>Калинина КсенияЖ18</v>
      </c>
      <c r="B165" s="4">
        <v>12</v>
      </c>
      <c r="C165" s="4" t="s">
        <v>813</v>
      </c>
      <c r="D165" s="4" t="s">
        <v>211</v>
      </c>
      <c r="E165" s="4">
        <v>2004</v>
      </c>
      <c r="F165" s="4"/>
      <c r="G165" s="4"/>
      <c r="H165" s="4">
        <v>0.01</v>
      </c>
      <c r="I165" s="16" t="s">
        <v>967</v>
      </c>
      <c r="J165" t="str">
        <f>IF(ISERROR(VLOOKUP($C165,Сумма!$B$3:$C$855,2,FALSE)),0,IF(VLOOKUP($C165,Сумма!$B$3:$N$855,13,FALSE)=I165,VLOOKUP($C165,Сумма!$B$3:$C$855,2,FALSE),0))</f>
        <v>СШОР 18 Тураев</v>
      </c>
    </row>
    <row r="166" spans="1:10" ht="15.5" x14ac:dyDescent="0.35">
      <c r="A166" t="str">
        <f t="shared" si="2"/>
        <v/>
      </c>
      <c r="B166" s="40" t="s">
        <v>814</v>
      </c>
      <c r="C166" s="40"/>
      <c r="D166" s="40"/>
      <c r="E166" s="40"/>
      <c r="F166" s="40"/>
      <c r="G166" s="40"/>
      <c r="H166" s="40"/>
      <c r="I166" s="17"/>
      <c r="J166">
        <f>IF(ISERROR(VLOOKUP($C166,Сумма!$B$3:$C$855,2,FALSE)),0,IF(VLOOKUP($C166,Сумма!$B$3:$N$855,13,FALSE)=I166,VLOOKUP($C166,Сумма!$B$3:$C$855,2,FALSE),0))</f>
        <v>0</v>
      </c>
    </row>
    <row r="167" spans="1:10" ht="15.5" x14ac:dyDescent="0.35">
      <c r="A167" t="str">
        <f t="shared" si="2"/>
        <v/>
      </c>
      <c r="B167" s="40"/>
      <c r="C167" s="40"/>
      <c r="D167" s="40"/>
      <c r="E167" s="40"/>
      <c r="F167" s="40"/>
      <c r="G167" s="40"/>
      <c r="H167" s="40"/>
      <c r="I167" s="17"/>
      <c r="J167">
        <f>IF(ISERROR(VLOOKUP($C167,Сумма!$B$3:$C$855,2,FALSE)),0,IF(VLOOKUP($C167,Сумма!$B$3:$N$855,13,FALSE)=I167,VLOOKUP($C167,Сумма!$B$3:$C$855,2,FALSE),0))</f>
        <v>0</v>
      </c>
    </row>
    <row r="168" spans="1:10" ht="28" x14ac:dyDescent="0.35">
      <c r="A168" t="str">
        <f t="shared" si="2"/>
        <v>Фамилия, имя</v>
      </c>
      <c r="B168" s="3" t="s">
        <v>20</v>
      </c>
      <c r="C168" s="4" t="s">
        <v>31</v>
      </c>
      <c r="D168" s="4" t="s">
        <v>21</v>
      </c>
      <c r="E168" s="4" t="s">
        <v>22</v>
      </c>
      <c r="F168" s="4" t="s">
        <v>23</v>
      </c>
      <c r="G168" s="4" t="s">
        <v>24</v>
      </c>
      <c r="H168" s="4" t="s">
        <v>25</v>
      </c>
      <c r="I168" s="16"/>
      <c r="J168">
        <f>IF(ISERROR(VLOOKUP($C168,Сумма!$B$3:$C$855,2,FALSE)),0,IF(VLOOKUP($C168,Сумма!$B$3:$N$855,13,FALSE)=I168,VLOOKUP($C168,Сумма!$B$3:$C$855,2,FALSE),0))</f>
        <v>0</v>
      </c>
    </row>
    <row r="169" spans="1:10" x14ac:dyDescent="0.35">
      <c r="A169" t="str">
        <f t="shared" si="2"/>
        <v>Малыгина МарияЖВ</v>
      </c>
      <c r="B169" s="4">
        <v>1</v>
      </c>
      <c r="C169" s="4" t="s">
        <v>165</v>
      </c>
      <c r="D169" s="4" t="s">
        <v>35</v>
      </c>
      <c r="E169" s="4">
        <v>1983</v>
      </c>
      <c r="F169" s="5">
        <v>1.0590277777777777E-2</v>
      </c>
      <c r="G169" s="4">
        <v>1</v>
      </c>
      <c r="H169" s="4">
        <v>200</v>
      </c>
      <c r="I169" s="16" t="s">
        <v>968</v>
      </c>
      <c r="J169" t="str">
        <f>IF(ISERROR(VLOOKUP($C169,Сумма!$B$3:$C$855,2,FALSE)),0,IF(VLOOKUP($C169,Сумма!$B$3:$N$855,13,FALSE)=I169,VLOOKUP($C169,Сумма!$B$3:$C$855,2,FALSE),0))</f>
        <v>СШОР 18 АТЛЕТ</v>
      </c>
    </row>
    <row r="170" spans="1:10" x14ac:dyDescent="0.35">
      <c r="A170" t="str">
        <f t="shared" si="2"/>
        <v>Захарова ЕленаЖВ</v>
      </c>
      <c r="B170" s="4">
        <v>2</v>
      </c>
      <c r="C170" s="4" t="s">
        <v>166</v>
      </c>
      <c r="D170" s="4" t="s">
        <v>37</v>
      </c>
      <c r="E170" s="4">
        <v>1980</v>
      </c>
      <c r="F170" s="5">
        <v>1.1226851851851854E-2</v>
      </c>
      <c r="G170" s="4">
        <v>2</v>
      </c>
      <c r="H170" s="4">
        <v>194</v>
      </c>
      <c r="I170" s="16" t="s">
        <v>968</v>
      </c>
      <c r="J170" t="str">
        <f>IF(ISERROR(VLOOKUP($C170,Сумма!$B$3:$C$855,2,FALSE)),0,IF(VLOOKUP($C170,Сумма!$B$3:$N$855,13,FALSE)=I170,VLOOKUP($C170,Сумма!$B$3:$C$855,2,FALSE),0))</f>
        <v>СШОР 18 Макейчик</v>
      </c>
    </row>
    <row r="171" spans="1:10" x14ac:dyDescent="0.35">
      <c r="A171" t="str">
        <f t="shared" si="2"/>
        <v>Хованская МарияЖВ</v>
      </c>
      <c r="B171" s="4">
        <v>3</v>
      </c>
      <c r="C171" s="4" t="s">
        <v>167</v>
      </c>
      <c r="D171" s="4" t="s">
        <v>33</v>
      </c>
      <c r="E171" s="4">
        <v>1986</v>
      </c>
      <c r="F171" s="5">
        <v>1.2962962962962963E-2</v>
      </c>
      <c r="G171" s="4">
        <v>3</v>
      </c>
      <c r="H171" s="4">
        <v>177.6</v>
      </c>
      <c r="I171" s="16" t="s">
        <v>968</v>
      </c>
      <c r="J171" t="str">
        <f>IF(ISERROR(VLOOKUP($C171,Сумма!$B$3:$C$855,2,FALSE)),0,IF(VLOOKUP($C171,Сумма!$B$3:$N$855,13,FALSE)=I171,VLOOKUP($C171,Сумма!$B$3:$C$855,2,FALSE),0))</f>
        <v>СШОР 18 ОРИОН</v>
      </c>
    </row>
    <row r="172" spans="1:10" x14ac:dyDescent="0.35">
      <c r="A172" t="str">
        <f t="shared" si="2"/>
        <v>Беликова ИринаЖВ</v>
      </c>
      <c r="B172" s="4">
        <v>4</v>
      </c>
      <c r="C172" s="4" t="s">
        <v>736</v>
      </c>
      <c r="D172" s="4" t="s">
        <v>613</v>
      </c>
      <c r="E172" s="4">
        <v>1979</v>
      </c>
      <c r="F172" s="5">
        <v>1.2997685185185183E-2</v>
      </c>
      <c r="G172" s="4">
        <v>4</v>
      </c>
      <c r="H172" s="4">
        <v>177.3</v>
      </c>
      <c r="I172" s="16" t="s">
        <v>968</v>
      </c>
      <c r="J172" t="str">
        <f>IF(ISERROR(VLOOKUP($C172,Сумма!$B$3:$C$855,2,FALSE)),0,IF(VLOOKUP($C172,Сумма!$B$3:$N$855,13,FALSE)=I172,VLOOKUP($C172,Сумма!$B$3:$C$855,2,FALSE),0))</f>
        <v>ВГЛТУ</v>
      </c>
    </row>
    <row r="173" spans="1:10" x14ac:dyDescent="0.35">
      <c r="A173" t="str">
        <f t="shared" si="2"/>
        <v>Головина ГалинаЖВ</v>
      </c>
      <c r="B173" s="4">
        <v>5</v>
      </c>
      <c r="C173" s="4" t="s">
        <v>815</v>
      </c>
      <c r="D173" s="4" t="s">
        <v>48</v>
      </c>
      <c r="E173" s="4">
        <v>1970</v>
      </c>
      <c r="F173" s="5">
        <v>1.3425925925925924E-2</v>
      </c>
      <c r="G173" s="4">
        <v>5</v>
      </c>
      <c r="H173" s="4">
        <v>173.3</v>
      </c>
      <c r="I173" s="16" t="s">
        <v>968</v>
      </c>
      <c r="J173" t="str">
        <f>IF(ISERROR(VLOOKUP($C173,Сумма!$B$3:$C$855,2,FALSE)),0,IF(VLOOKUP($C173,Сумма!$B$3:$N$855,13,FALSE)=I173,VLOOKUP($C173,Сумма!$B$3:$C$855,2,FALSE),0))</f>
        <v>СШОР 18 Юго-Запад</v>
      </c>
    </row>
    <row r="174" spans="1:10" x14ac:dyDescent="0.35">
      <c r="A174" t="str">
        <f t="shared" si="2"/>
        <v>Валова ЕленаЖВ</v>
      </c>
      <c r="B174" s="4">
        <v>6</v>
      </c>
      <c r="C174" s="4" t="s">
        <v>668</v>
      </c>
      <c r="D174" s="4" t="s">
        <v>669</v>
      </c>
      <c r="E174" s="4">
        <v>1967</v>
      </c>
      <c r="F174" s="5">
        <v>1.375E-2</v>
      </c>
      <c r="G174" s="4">
        <v>6</v>
      </c>
      <c r="H174" s="4">
        <v>170.2</v>
      </c>
      <c r="I174" s="16" t="s">
        <v>968</v>
      </c>
      <c r="J174" t="str">
        <f>IF(ISERROR(VLOOKUP($C174,Сумма!$B$3:$C$855,2,FALSE)),0,IF(VLOOKUP($C174,Сумма!$B$3:$N$855,13,FALSE)=I174,VLOOKUP($C174,Сумма!$B$3:$C$855,2,FALSE),0))</f>
        <v>Липецк</v>
      </c>
    </row>
    <row r="175" spans="1:10" x14ac:dyDescent="0.35">
      <c r="A175" t="str">
        <f t="shared" si="2"/>
        <v>Лозинская ЮлияЖВ</v>
      </c>
      <c r="B175" s="4">
        <v>7</v>
      </c>
      <c r="C175" s="4" t="s">
        <v>169</v>
      </c>
      <c r="D175" s="4" t="s">
        <v>48</v>
      </c>
      <c r="E175" s="4">
        <v>1979</v>
      </c>
      <c r="F175" s="5">
        <v>1.4780092592592595E-2</v>
      </c>
      <c r="G175" s="4">
        <v>7</v>
      </c>
      <c r="H175" s="4">
        <v>160.5</v>
      </c>
      <c r="I175" s="16" t="s">
        <v>968</v>
      </c>
      <c r="J175" t="str">
        <f>IF(ISERROR(VLOOKUP($C175,Сумма!$B$3:$C$855,2,FALSE)),0,IF(VLOOKUP($C175,Сумма!$B$3:$N$855,13,FALSE)=I175,VLOOKUP($C175,Сумма!$B$3:$C$855,2,FALSE),0))</f>
        <v>СШОР 18 Юго-Запад</v>
      </c>
    </row>
    <row r="176" spans="1:10" x14ac:dyDescent="0.35">
      <c r="A176" t="str">
        <f t="shared" si="2"/>
        <v>Калина СветланаЖВ</v>
      </c>
      <c r="B176" s="4">
        <v>8</v>
      </c>
      <c r="C176" s="4" t="s">
        <v>816</v>
      </c>
      <c r="D176" s="4" t="s">
        <v>94</v>
      </c>
      <c r="E176" s="4">
        <v>1985</v>
      </c>
      <c r="F176" s="5">
        <v>1.4953703703703705E-2</v>
      </c>
      <c r="G176" s="4">
        <v>8</v>
      </c>
      <c r="H176" s="4">
        <v>158.80000000000001</v>
      </c>
      <c r="I176" s="16" t="s">
        <v>968</v>
      </c>
      <c r="J176" t="str">
        <f>IF(ISERROR(VLOOKUP($C176,Сумма!$B$3:$C$855,2,FALSE)),0,IF(VLOOKUP($C176,Сумма!$B$3:$N$855,13,FALSE)=I176,VLOOKUP($C176,Сумма!$B$3:$C$855,2,FALSE),0))</f>
        <v>СШОР 18 Вильденберг</v>
      </c>
    </row>
    <row r="177" spans="1:10" x14ac:dyDescent="0.35">
      <c r="A177" t="str">
        <f t="shared" si="2"/>
        <v>Кальницкая ГалинаЖВ</v>
      </c>
      <c r="B177" s="4">
        <v>9</v>
      </c>
      <c r="C177" s="4" t="s">
        <v>173</v>
      </c>
      <c r="D177" s="4" t="s">
        <v>33</v>
      </c>
      <c r="E177" s="4">
        <v>1982</v>
      </c>
      <c r="F177" s="5">
        <v>1.5625E-2</v>
      </c>
      <c r="G177" s="4">
        <v>9</v>
      </c>
      <c r="H177" s="4">
        <v>152.5</v>
      </c>
      <c r="I177" s="16" t="s">
        <v>968</v>
      </c>
      <c r="J177" t="str">
        <f>IF(ISERROR(VLOOKUP($C177,Сумма!$B$3:$C$855,2,FALSE)),0,IF(VLOOKUP($C177,Сумма!$B$3:$N$855,13,FALSE)=I177,VLOOKUP($C177,Сумма!$B$3:$C$855,2,FALSE),0))</f>
        <v>СШОР 18 ОРИОН</v>
      </c>
    </row>
    <row r="178" spans="1:10" x14ac:dyDescent="0.35">
      <c r="A178" t="str">
        <f t="shared" si="2"/>
        <v>Паршикова ТатьянаЖВ</v>
      </c>
      <c r="B178" s="4">
        <v>10</v>
      </c>
      <c r="C178" s="4" t="s">
        <v>817</v>
      </c>
      <c r="D178" s="4" t="s">
        <v>94</v>
      </c>
      <c r="E178" s="4">
        <v>1985</v>
      </c>
      <c r="F178" s="5">
        <v>1.622685185185185E-2</v>
      </c>
      <c r="G178" s="4">
        <v>10</v>
      </c>
      <c r="H178" s="4">
        <v>146.80000000000001</v>
      </c>
      <c r="I178" s="16" t="s">
        <v>968</v>
      </c>
      <c r="J178" t="str">
        <f>IF(ISERROR(VLOOKUP($C178,Сумма!$B$3:$C$855,2,FALSE)),0,IF(VLOOKUP($C178,Сумма!$B$3:$N$855,13,FALSE)=I178,VLOOKUP($C178,Сумма!$B$3:$C$855,2,FALSE),0))</f>
        <v>СШОР 18 Вильденберг</v>
      </c>
    </row>
    <row r="179" spans="1:10" x14ac:dyDescent="0.35">
      <c r="A179" t="str">
        <f t="shared" si="2"/>
        <v>Репина ЕкатеринаЖВ</v>
      </c>
      <c r="B179" s="4">
        <v>11</v>
      </c>
      <c r="C179" s="4" t="s">
        <v>818</v>
      </c>
      <c r="D179" s="4" t="s">
        <v>784</v>
      </c>
      <c r="E179" s="4">
        <v>1985</v>
      </c>
      <c r="F179" s="5">
        <v>1.7800925925925925E-2</v>
      </c>
      <c r="G179" s="4">
        <v>11</v>
      </c>
      <c r="H179" s="4">
        <v>132</v>
      </c>
      <c r="I179" s="16" t="s">
        <v>968</v>
      </c>
      <c r="J179" t="str">
        <f>IF(ISERROR(VLOOKUP($C179,Сумма!$B$3:$C$855,2,FALSE)),0,IF(VLOOKUP($C179,Сумма!$B$3:$N$855,13,FALSE)=I179,VLOOKUP($C179,Сумма!$B$3:$C$855,2,FALSE),0))</f>
        <v>СШОР 18 Богданка</v>
      </c>
    </row>
    <row r="180" spans="1:10" x14ac:dyDescent="0.35">
      <c r="A180" t="str">
        <f t="shared" si="2"/>
        <v>Чернышева ЛюдмилаЖВ</v>
      </c>
      <c r="B180" s="4">
        <v>12</v>
      </c>
      <c r="C180" s="4" t="s">
        <v>671</v>
      </c>
      <c r="D180" s="4" t="s">
        <v>784</v>
      </c>
      <c r="E180" s="4">
        <v>1985</v>
      </c>
      <c r="F180" s="5">
        <v>1.8657407407407407E-2</v>
      </c>
      <c r="G180" s="4">
        <v>12</v>
      </c>
      <c r="H180" s="4">
        <v>123.9</v>
      </c>
      <c r="I180" s="16" t="s">
        <v>968</v>
      </c>
      <c r="J180" t="str">
        <f>IF(ISERROR(VLOOKUP($C180,Сумма!$B$3:$C$855,2,FALSE)),0,IF(VLOOKUP($C180,Сумма!$B$3:$N$855,13,FALSE)=I180,VLOOKUP($C180,Сумма!$B$3:$C$855,2,FALSE),0))</f>
        <v>СШОР 18 Авдеев</v>
      </c>
    </row>
    <row r="181" spans="1:10" x14ac:dyDescent="0.35">
      <c r="A181" t="str">
        <f t="shared" si="2"/>
        <v>Еремина ЕленаЖВ</v>
      </c>
      <c r="B181" s="4">
        <v>13</v>
      </c>
      <c r="C181" s="4" t="s">
        <v>176</v>
      </c>
      <c r="D181" s="4" t="s">
        <v>35</v>
      </c>
      <c r="E181" s="4">
        <v>1976</v>
      </c>
      <c r="F181" s="5">
        <v>2.1238425925925924E-2</v>
      </c>
      <c r="G181" s="4">
        <v>13</v>
      </c>
      <c r="H181" s="4">
        <v>99.5</v>
      </c>
      <c r="I181" s="16" t="s">
        <v>968</v>
      </c>
      <c r="J181" t="str">
        <f>IF(ISERROR(VLOOKUP($C181,Сумма!$B$3:$C$855,2,FALSE)),0,IF(VLOOKUP($C181,Сумма!$B$3:$N$855,13,FALSE)=I181,VLOOKUP($C181,Сумма!$B$3:$C$855,2,FALSE),0))</f>
        <v>СШОР 18 АТЛЕТ</v>
      </c>
    </row>
    <row r="182" spans="1:10" x14ac:dyDescent="0.35">
      <c r="A182" t="str">
        <f t="shared" si="2"/>
        <v>Лисицина ОксанаЖВ</v>
      </c>
      <c r="B182" s="4">
        <v>14</v>
      </c>
      <c r="C182" s="4" t="s">
        <v>481</v>
      </c>
      <c r="D182" s="4" t="s">
        <v>211</v>
      </c>
      <c r="E182" s="4">
        <v>1982</v>
      </c>
      <c r="F182" s="5">
        <v>2.4421296296296292E-2</v>
      </c>
      <c r="G182" s="4">
        <v>14</v>
      </c>
      <c r="H182" s="4">
        <v>69.400000000000006</v>
      </c>
      <c r="I182" s="16" t="s">
        <v>968</v>
      </c>
      <c r="J182" t="str">
        <f>IF(ISERROR(VLOOKUP($C182,Сумма!$B$3:$C$855,2,FALSE)),0,IF(VLOOKUP($C182,Сумма!$B$3:$N$855,13,FALSE)=I182,VLOOKUP($C182,Сумма!$B$3:$C$855,2,FALSE),0))</f>
        <v>СШОР 18 Тураев</v>
      </c>
    </row>
    <row r="183" spans="1:10" x14ac:dyDescent="0.35">
      <c r="A183" t="str">
        <f t="shared" si="2"/>
        <v>Гурина ЮлияЖВ</v>
      </c>
      <c r="B183" s="4">
        <v>15</v>
      </c>
      <c r="C183" s="4" t="s">
        <v>819</v>
      </c>
      <c r="D183" s="4" t="s">
        <v>787</v>
      </c>
      <c r="E183" s="4">
        <v>1982</v>
      </c>
      <c r="F183" s="5">
        <v>2.9722222222222219E-2</v>
      </c>
      <c r="G183" s="4">
        <v>15</v>
      </c>
      <c r="H183" s="4">
        <v>19.399999999999999</v>
      </c>
      <c r="I183" s="16" t="s">
        <v>968</v>
      </c>
      <c r="J183" t="str">
        <f>IF(ISERROR(VLOOKUP($C183,Сумма!$B$3:$C$855,2,FALSE)),0,IF(VLOOKUP($C183,Сумма!$B$3:$N$855,13,FALSE)=I183,VLOOKUP($C183,Сумма!$B$3:$C$855,2,FALSE),0))</f>
        <v>СШОР 18 ГавриловSKY</v>
      </c>
    </row>
    <row r="184" spans="1:10" x14ac:dyDescent="0.35">
      <c r="A184" t="str">
        <f t="shared" si="2"/>
        <v>Макейчик НатальяЖВ</v>
      </c>
      <c r="B184" s="4">
        <v>16</v>
      </c>
      <c r="C184" s="4" t="s">
        <v>163</v>
      </c>
      <c r="D184" s="4" t="s">
        <v>37</v>
      </c>
      <c r="E184" s="4">
        <v>1966</v>
      </c>
      <c r="F184" s="4"/>
      <c r="G184" s="4"/>
      <c r="H184" s="4">
        <v>0.01</v>
      </c>
      <c r="I184" s="16" t="s">
        <v>968</v>
      </c>
      <c r="J184" t="str">
        <f>IF(ISERROR(VLOOKUP($C184,Сумма!$B$3:$C$855,2,FALSE)),0,IF(VLOOKUP($C184,Сумма!$B$3:$N$855,13,FALSE)=I184,VLOOKUP($C184,Сумма!$B$3:$C$855,2,FALSE),0))</f>
        <v>СШОР 18 Макейчик</v>
      </c>
    </row>
    <row r="185" spans="1:10" ht="15.5" x14ac:dyDescent="0.35">
      <c r="A185" t="str">
        <f t="shared" si="2"/>
        <v/>
      </c>
      <c r="B185" s="40" t="s">
        <v>820</v>
      </c>
      <c r="C185" s="40"/>
      <c r="D185" s="40"/>
      <c r="E185" s="40"/>
      <c r="F185" s="40"/>
      <c r="G185" s="40"/>
      <c r="H185" s="40"/>
      <c r="I185" s="17"/>
      <c r="J185">
        <f>IF(ISERROR(VLOOKUP($C185,Сумма!$B$3:$C$855,2,FALSE)),0,IF(VLOOKUP($C185,Сумма!$B$3:$N$855,13,FALSE)=I185,VLOOKUP($C185,Сумма!$B$3:$C$855,2,FALSE),0))</f>
        <v>0</v>
      </c>
    </row>
    <row r="186" spans="1:10" ht="15.5" x14ac:dyDescent="0.35">
      <c r="A186" t="str">
        <f t="shared" si="2"/>
        <v/>
      </c>
      <c r="B186" s="40"/>
      <c r="C186" s="40"/>
      <c r="D186" s="40"/>
      <c r="E186" s="40"/>
      <c r="F186" s="40"/>
      <c r="G186" s="40"/>
      <c r="H186" s="40"/>
      <c r="I186" s="17"/>
      <c r="J186">
        <f>IF(ISERROR(VLOOKUP($C186,Сумма!$B$3:$C$855,2,FALSE)),0,IF(VLOOKUP($C186,Сумма!$B$3:$N$855,13,FALSE)=I186,VLOOKUP($C186,Сумма!$B$3:$C$855,2,FALSE),0))</f>
        <v>0</v>
      </c>
    </row>
    <row r="187" spans="1:10" ht="28" x14ac:dyDescent="0.35">
      <c r="A187" t="str">
        <f t="shared" si="2"/>
        <v>Фамилия, имя</v>
      </c>
      <c r="B187" s="3" t="s">
        <v>20</v>
      </c>
      <c r="C187" s="4" t="s">
        <v>31</v>
      </c>
      <c r="D187" s="4" t="s">
        <v>21</v>
      </c>
      <c r="E187" s="4" t="s">
        <v>22</v>
      </c>
      <c r="F187" s="4" t="s">
        <v>23</v>
      </c>
      <c r="G187" s="4" t="s">
        <v>24</v>
      </c>
      <c r="H187" s="4" t="s">
        <v>25</v>
      </c>
      <c r="I187" s="16"/>
      <c r="J187">
        <f>IF(ISERROR(VLOOKUP($C187,Сумма!$B$3:$C$855,2,FALSE)),0,IF(VLOOKUP($C187,Сумма!$B$3:$N$855,13,FALSE)=I187,VLOOKUP($C187,Сумма!$B$3:$C$855,2,FALSE),0))</f>
        <v>0</v>
      </c>
    </row>
    <row r="188" spans="1:10" x14ac:dyDescent="0.35">
      <c r="A188" t="str">
        <f t="shared" si="2"/>
        <v>Калинина ЛилияЖЭ</v>
      </c>
      <c r="B188" s="4">
        <v>1</v>
      </c>
      <c r="C188" s="4" t="s">
        <v>178</v>
      </c>
      <c r="D188" s="4" t="s">
        <v>37</v>
      </c>
      <c r="E188" s="4">
        <v>1998</v>
      </c>
      <c r="F188" s="5">
        <v>9.6759259259259264E-3</v>
      </c>
      <c r="G188" s="4">
        <v>1</v>
      </c>
      <c r="H188" s="4">
        <v>200</v>
      </c>
      <c r="I188" s="16" t="s">
        <v>969</v>
      </c>
      <c r="J188" t="str">
        <f>IF(ISERROR(VLOOKUP($C188,Сумма!$B$3:$C$855,2,FALSE)),0,IF(VLOOKUP($C188,Сумма!$B$3:$N$855,13,FALSE)=I188,VLOOKUP($C188,Сумма!$B$3:$C$855,2,FALSE),0))</f>
        <v>СШОР 18 Макейчик</v>
      </c>
    </row>
    <row r="189" spans="1:10" x14ac:dyDescent="0.35">
      <c r="A189" t="str">
        <f t="shared" si="2"/>
        <v>Скачкова ТатьянаЖЭ</v>
      </c>
      <c r="B189" s="4">
        <v>2</v>
      </c>
      <c r="C189" s="4" t="s">
        <v>483</v>
      </c>
      <c r="D189" s="4" t="s">
        <v>37</v>
      </c>
      <c r="E189" s="4">
        <v>1998</v>
      </c>
      <c r="F189" s="5">
        <v>1.0775462962962964E-2</v>
      </c>
      <c r="G189" s="4">
        <v>2</v>
      </c>
      <c r="H189" s="4">
        <v>188.7</v>
      </c>
      <c r="I189" s="16" t="s">
        <v>969</v>
      </c>
      <c r="J189" t="str">
        <f>IF(ISERROR(VLOOKUP($C189,Сумма!$B$3:$C$855,2,FALSE)),0,IF(VLOOKUP($C189,Сумма!$B$3:$N$855,13,FALSE)=I189,VLOOKUP($C189,Сумма!$B$3:$C$855,2,FALSE),0))</f>
        <v>СШОР 18 Макейчик</v>
      </c>
    </row>
    <row r="190" spans="1:10" x14ac:dyDescent="0.35">
      <c r="A190" t="str">
        <f t="shared" si="2"/>
        <v>Попова АннаЖЭ</v>
      </c>
      <c r="B190" s="4">
        <v>3</v>
      </c>
      <c r="C190" s="4" t="s">
        <v>180</v>
      </c>
      <c r="D190" s="4" t="s">
        <v>44</v>
      </c>
      <c r="E190" s="4">
        <v>1996</v>
      </c>
      <c r="F190" s="5">
        <v>1.1539351851851851E-2</v>
      </c>
      <c r="G190" s="4">
        <v>3</v>
      </c>
      <c r="H190" s="4">
        <v>180.8</v>
      </c>
      <c r="I190" s="16" t="s">
        <v>969</v>
      </c>
      <c r="J190" t="str">
        <f>IF(ISERROR(VLOOKUP($C190,Сумма!$B$3:$C$855,2,FALSE)),0,IF(VLOOKUP($C190,Сумма!$B$3:$N$855,13,FALSE)=I190,VLOOKUP($C190,Сумма!$B$3:$C$855,2,FALSE),0))</f>
        <v>СШОР 18 Берёзовая р</v>
      </c>
    </row>
    <row r="191" spans="1:10" x14ac:dyDescent="0.35">
      <c r="A191" t="str">
        <f t="shared" si="2"/>
        <v>Иванова ЮлияЖЭ</v>
      </c>
      <c r="B191" s="4">
        <v>4</v>
      </c>
      <c r="C191" s="4" t="s">
        <v>456</v>
      </c>
      <c r="D191" s="4" t="s">
        <v>35</v>
      </c>
      <c r="E191" s="4">
        <v>2006</v>
      </c>
      <c r="F191" s="5">
        <v>1.2037037037037035E-2</v>
      </c>
      <c r="G191" s="4">
        <v>4</v>
      </c>
      <c r="H191" s="4">
        <v>175.6</v>
      </c>
      <c r="I191" s="16" t="s">
        <v>969</v>
      </c>
      <c r="J191">
        <f>IF(ISERROR(VLOOKUP($C191,Сумма!$B$3:$C$855,2,FALSE)),0,IF(VLOOKUP($C191,Сумма!$B$3:$N$855,13,FALSE)=I191,VLOOKUP($C191,Сумма!$B$3:$C$855,2,FALSE),0))</f>
        <v>0</v>
      </c>
    </row>
    <row r="192" spans="1:10" x14ac:dyDescent="0.35">
      <c r="A192" t="str">
        <f t="shared" si="2"/>
        <v>Зеленина ЛидияЖЭ</v>
      </c>
      <c r="B192" s="4">
        <v>5</v>
      </c>
      <c r="C192" s="4" t="s">
        <v>186</v>
      </c>
      <c r="D192" s="4" t="s">
        <v>821</v>
      </c>
      <c r="E192" s="4">
        <v>1994</v>
      </c>
      <c r="F192" s="5">
        <v>1.2962962962962963E-2</v>
      </c>
      <c r="G192" s="4">
        <v>5</v>
      </c>
      <c r="H192" s="4">
        <v>166.1</v>
      </c>
      <c r="I192" s="16" t="s">
        <v>969</v>
      </c>
      <c r="J192" t="str">
        <f>IF(ISERROR(VLOOKUP($C192,Сумма!$B$3:$C$855,2,FALSE)),0,IF(VLOOKUP($C192,Сумма!$B$3:$N$855,13,FALSE)=I192,VLOOKUP($C192,Сумма!$B$3:$C$855,2,FALSE),0))</f>
        <v>Паровоз</v>
      </c>
    </row>
    <row r="193" spans="1:10" x14ac:dyDescent="0.35">
      <c r="A193" t="str">
        <f t="shared" si="2"/>
        <v>Давыдова МарияЖЭ</v>
      </c>
      <c r="B193" s="4">
        <v>6</v>
      </c>
      <c r="C193" s="4" t="s">
        <v>184</v>
      </c>
      <c r="D193" s="4" t="s">
        <v>28</v>
      </c>
      <c r="E193" s="4">
        <v>1992</v>
      </c>
      <c r="F193" s="5">
        <v>1.3344907407407408E-2</v>
      </c>
      <c r="G193" s="4">
        <v>6</v>
      </c>
      <c r="H193" s="4">
        <v>162.1</v>
      </c>
      <c r="I193" s="16" t="s">
        <v>969</v>
      </c>
      <c r="J193" t="str">
        <f>IF(ISERROR(VLOOKUP($C193,Сумма!$B$3:$C$855,2,FALSE)),0,IF(VLOOKUP($C193,Сумма!$B$3:$N$855,13,FALSE)=I193,VLOOKUP($C193,Сумма!$B$3:$C$855,2,FALSE),0))</f>
        <v>Давыдова</v>
      </c>
    </row>
    <row r="194" spans="1:10" x14ac:dyDescent="0.35">
      <c r="A194" t="str">
        <f t="shared" si="2"/>
        <v>Райкова ДарьяЖЭ</v>
      </c>
      <c r="B194" s="4">
        <v>7</v>
      </c>
      <c r="C194" s="4" t="s">
        <v>190</v>
      </c>
      <c r="D194" s="4" t="s">
        <v>27</v>
      </c>
      <c r="E194" s="4">
        <v>1999</v>
      </c>
      <c r="F194" s="5">
        <v>1.3773148148148147E-2</v>
      </c>
      <c r="G194" s="4">
        <v>7</v>
      </c>
      <c r="H194" s="4">
        <v>157.69999999999999</v>
      </c>
      <c r="I194" s="16" t="s">
        <v>969</v>
      </c>
      <c r="J194" t="str">
        <f>IF(ISERROR(VLOOKUP($C194,Сумма!$B$3:$C$855,2,FALSE)),0,IF(VLOOKUP($C194,Сумма!$B$3:$N$855,13,FALSE)=I194,VLOOKUP($C194,Сумма!$B$3:$C$855,2,FALSE),0))</f>
        <v>Воронеж</v>
      </c>
    </row>
    <row r="195" spans="1:10" x14ac:dyDescent="0.35">
      <c r="A195" t="str">
        <f t="shared" si="2"/>
        <v>Коршикова ДарьяЖЭ</v>
      </c>
      <c r="B195" s="4">
        <v>8</v>
      </c>
      <c r="C195" s="4" t="s">
        <v>189</v>
      </c>
      <c r="D195" s="4" t="s">
        <v>112</v>
      </c>
      <c r="E195" s="4">
        <v>2003</v>
      </c>
      <c r="F195" s="5">
        <v>1.5706018518518518E-2</v>
      </c>
      <c r="G195" s="4">
        <v>8</v>
      </c>
      <c r="H195" s="4">
        <v>137.69999999999999</v>
      </c>
      <c r="I195" s="16" t="s">
        <v>969</v>
      </c>
      <c r="J195" t="str">
        <f>IF(ISERROR(VLOOKUP($C195,Сумма!$B$3:$C$855,2,FALSE)),0,IF(VLOOKUP($C195,Сумма!$B$3:$N$855,13,FALSE)=I195,VLOOKUP($C195,Сумма!$B$3:$C$855,2,FALSE),0))</f>
        <v>СШОР 18 Канищева</v>
      </c>
    </row>
    <row r="196" spans="1:10" x14ac:dyDescent="0.35">
      <c r="A196" t="str">
        <f t="shared" si="2"/>
        <v>Кутьева ПолинаЖЭ</v>
      </c>
      <c r="B196" s="4">
        <v>9</v>
      </c>
      <c r="C196" s="4" t="s">
        <v>674</v>
      </c>
      <c r="D196" s="4" t="s">
        <v>37</v>
      </c>
      <c r="E196" s="4">
        <v>2000</v>
      </c>
      <c r="F196" s="5">
        <v>1.667824074074074E-2</v>
      </c>
      <c r="G196" s="4">
        <v>9</v>
      </c>
      <c r="H196" s="4">
        <v>127.7</v>
      </c>
      <c r="I196" s="16" t="s">
        <v>969</v>
      </c>
      <c r="J196" t="str">
        <f>IF(ISERROR(VLOOKUP($C196,Сумма!$B$3:$C$855,2,FALSE)),0,IF(VLOOKUP($C196,Сумма!$B$3:$N$855,13,FALSE)=I196,VLOOKUP($C196,Сумма!$B$3:$C$855,2,FALSE),0))</f>
        <v>СШОР 18 Макейчик</v>
      </c>
    </row>
    <row r="197" spans="1:10" x14ac:dyDescent="0.35">
      <c r="A197" t="str">
        <f t="shared" si="2"/>
        <v>Лазарева ИринаЖЭ</v>
      </c>
      <c r="B197" s="4">
        <v>10</v>
      </c>
      <c r="C197" s="4" t="s">
        <v>822</v>
      </c>
      <c r="D197" s="4" t="s">
        <v>35</v>
      </c>
      <c r="E197" s="4">
        <v>2000</v>
      </c>
      <c r="F197" s="4"/>
      <c r="G197" s="4"/>
      <c r="H197" s="4">
        <v>0.01</v>
      </c>
      <c r="I197" s="16" t="s">
        <v>969</v>
      </c>
      <c r="J197" t="str">
        <f>IF(ISERROR(VLOOKUP($C197,Сумма!$B$3:$C$855,2,FALSE)),0,IF(VLOOKUP($C197,Сумма!$B$3:$N$855,13,FALSE)=I197,VLOOKUP($C197,Сумма!$B$3:$C$855,2,FALSE),0))</f>
        <v>СШОР 18 АТЛЕТ</v>
      </c>
    </row>
    <row r="198" spans="1:10" ht="15.5" x14ac:dyDescent="0.35">
      <c r="A198" t="str">
        <f t="shared" si="2"/>
        <v/>
      </c>
      <c r="B198" s="40" t="s">
        <v>823</v>
      </c>
      <c r="C198" s="40"/>
      <c r="D198" s="40"/>
      <c r="E198" s="40"/>
      <c r="F198" s="40"/>
      <c r="G198" s="40"/>
      <c r="H198" s="40"/>
      <c r="I198" s="17"/>
      <c r="J198">
        <f>IF(ISERROR(VLOOKUP($C198,Сумма!$B$3:$C$855,2,FALSE)),0,IF(VLOOKUP($C198,Сумма!$B$3:$N$855,13,FALSE)=I198,VLOOKUP($C198,Сумма!$B$3:$C$855,2,FALSE),0))</f>
        <v>0</v>
      </c>
    </row>
    <row r="199" spans="1:10" ht="15.5" x14ac:dyDescent="0.35">
      <c r="A199" t="str">
        <f t="shared" si="2"/>
        <v/>
      </c>
      <c r="B199" s="40"/>
      <c r="C199" s="40"/>
      <c r="D199" s="40"/>
      <c r="E199" s="40"/>
      <c r="F199" s="40"/>
      <c r="G199" s="40"/>
      <c r="H199" s="40"/>
      <c r="I199" s="17"/>
      <c r="J199">
        <f>IF(ISERROR(VLOOKUP($C199,Сумма!$B$3:$C$855,2,FALSE)),0,IF(VLOOKUP($C199,Сумма!$B$3:$N$855,13,FALSE)=I199,VLOOKUP($C199,Сумма!$B$3:$C$855,2,FALSE),0))</f>
        <v>0</v>
      </c>
    </row>
    <row r="200" spans="1:10" ht="28" x14ac:dyDescent="0.35">
      <c r="A200" t="str">
        <f t="shared" si="2"/>
        <v>Фамилия, имя</v>
      </c>
      <c r="B200" s="3" t="s">
        <v>20</v>
      </c>
      <c r="C200" s="4" t="s">
        <v>31</v>
      </c>
      <c r="D200" s="4" t="s">
        <v>21</v>
      </c>
      <c r="E200" s="4" t="s">
        <v>22</v>
      </c>
      <c r="F200" s="4" t="s">
        <v>23</v>
      </c>
      <c r="G200" s="4" t="s">
        <v>24</v>
      </c>
      <c r="H200" s="4" t="s">
        <v>25</v>
      </c>
      <c r="I200" s="16"/>
      <c r="J200">
        <f>IF(ISERROR(VLOOKUP($C200,Сумма!$B$3:$C$855,2,FALSE)),0,IF(VLOOKUP($C200,Сумма!$B$3:$N$855,13,FALSE)=I200,VLOOKUP($C200,Сумма!$B$3:$C$855,2,FALSE),0))</f>
        <v>0</v>
      </c>
    </row>
    <row r="201" spans="1:10" x14ac:dyDescent="0.35">
      <c r="A201" t="str">
        <f t="shared" si="2"/>
        <v>Хованский ВасилийМ10</v>
      </c>
      <c r="B201" s="4">
        <v>1</v>
      </c>
      <c r="C201" s="4" t="s">
        <v>192</v>
      </c>
      <c r="D201" s="4" t="s">
        <v>33</v>
      </c>
      <c r="E201" s="4">
        <v>2012</v>
      </c>
      <c r="F201" s="5">
        <v>7.1527777777777787E-3</v>
      </c>
      <c r="G201" s="4">
        <v>1</v>
      </c>
      <c r="H201" s="4">
        <v>200</v>
      </c>
      <c r="I201" s="16" t="s">
        <v>970</v>
      </c>
      <c r="J201" t="str">
        <f>IF(ISERROR(VLOOKUP($C201,Сумма!$B$3:$C$855,2,FALSE)),0,IF(VLOOKUP($C201,Сумма!$B$3:$N$855,13,FALSE)=I201,VLOOKUP($C201,Сумма!$B$3:$C$855,2,FALSE),0))</f>
        <v>СШОР 18 ОРИОН</v>
      </c>
    </row>
    <row r="202" spans="1:10" x14ac:dyDescent="0.35">
      <c r="A202" t="str">
        <f t="shared" si="2"/>
        <v>Мозговой ДмитрийМ10</v>
      </c>
      <c r="B202" s="4">
        <v>2</v>
      </c>
      <c r="C202" s="4" t="s">
        <v>489</v>
      </c>
      <c r="D202" s="4" t="s">
        <v>58</v>
      </c>
      <c r="E202" s="4">
        <v>2012</v>
      </c>
      <c r="F202" s="5">
        <v>8.6458333333333335E-3</v>
      </c>
      <c r="G202" s="4">
        <v>2</v>
      </c>
      <c r="H202" s="4">
        <v>179.2</v>
      </c>
      <c r="I202" s="16" t="s">
        <v>970</v>
      </c>
      <c r="J202" t="str">
        <f>IF(ISERROR(VLOOKUP($C202,Сумма!$B$3:$C$855,2,FALSE)),0,IF(VLOOKUP($C202,Сумма!$B$3:$N$855,13,FALSE)=I202,VLOOKUP($C202,Сумма!$B$3:$C$855,2,FALSE),0))</f>
        <v>СШОР 18 Дон спорт</v>
      </c>
    </row>
    <row r="203" spans="1:10" x14ac:dyDescent="0.35">
      <c r="A203" t="str">
        <f t="shared" si="2"/>
        <v>Шумко МихаилМ10</v>
      </c>
      <c r="B203" s="4">
        <v>3</v>
      </c>
      <c r="C203" s="4" t="s">
        <v>193</v>
      </c>
      <c r="D203" s="4" t="s">
        <v>37</v>
      </c>
      <c r="E203" s="4">
        <v>2012</v>
      </c>
      <c r="F203" s="5">
        <v>1.087962962962963E-2</v>
      </c>
      <c r="G203" s="4">
        <v>3</v>
      </c>
      <c r="H203" s="4">
        <v>147.9</v>
      </c>
      <c r="I203" s="16" t="s">
        <v>970</v>
      </c>
      <c r="J203" t="str">
        <f>IF(ISERROR(VLOOKUP($C203,Сумма!$B$3:$C$855,2,FALSE)),0,IF(VLOOKUP($C203,Сумма!$B$3:$N$855,13,FALSE)=I203,VLOOKUP($C203,Сумма!$B$3:$C$855,2,FALSE),0))</f>
        <v>СШОР 18 Макейчик</v>
      </c>
    </row>
    <row r="204" spans="1:10" x14ac:dyDescent="0.35">
      <c r="A204" t="str">
        <f t="shared" si="2"/>
        <v>Белов ДаниилМ10</v>
      </c>
      <c r="B204" s="4">
        <v>4</v>
      </c>
      <c r="C204" s="4" t="s">
        <v>824</v>
      </c>
      <c r="D204" s="4" t="s">
        <v>58</v>
      </c>
      <c r="E204" s="4">
        <v>2012</v>
      </c>
      <c r="F204" s="5">
        <v>1.0983796296296297E-2</v>
      </c>
      <c r="G204" s="4">
        <v>4</v>
      </c>
      <c r="H204" s="4">
        <v>146.5</v>
      </c>
      <c r="I204" s="16" t="s">
        <v>970</v>
      </c>
      <c r="J204" t="str">
        <f>IF(ISERROR(VLOOKUP($C204,Сумма!$B$3:$C$855,2,FALSE)),0,IF(VLOOKUP($C204,Сумма!$B$3:$N$855,13,FALSE)=I204,VLOOKUP($C204,Сумма!$B$3:$C$855,2,FALSE),0))</f>
        <v>СШОР 18 Дон спорт</v>
      </c>
    </row>
    <row r="205" spans="1:10" x14ac:dyDescent="0.35">
      <c r="A205" t="str">
        <f t="shared" si="2"/>
        <v>Мыцыков ИванМ10</v>
      </c>
      <c r="B205" s="4">
        <v>5</v>
      </c>
      <c r="C205" s="4" t="s">
        <v>825</v>
      </c>
      <c r="D205" s="4" t="s">
        <v>798</v>
      </c>
      <c r="E205" s="4">
        <v>2013</v>
      </c>
      <c r="F205" s="5">
        <v>1.136574074074074E-2</v>
      </c>
      <c r="G205" s="4">
        <v>5</v>
      </c>
      <c r="H205" s="4">
        <v>141.19999999999999</v>
      </c>
      <c r="I205" s="16" t="s">
        <v>970</v>
      </c>
      <c r="J205" t="str">
        <f>IF(ISERROR(VLOOKUP($C205,Сумма!$B$3:$C$855,2,FALSE)),0,IF(VLOOKUP($C205,Сумма!$B$3:$N$855,13,FALSE)=I205,VLOOKUP($C205,Сумма!$B$3:$C$855,2,FALSE),0))</f>
        <v>Углянец</v>
      </c>
    </row>
    <row r="206" spans="1:10" x14ac:dyDescent="0.35">
      <c r="A206" t="str">
        <f t="shared" ref="A206:A269" si="3">C206&amp;I206</f>
        <v>Сигаев АндрейМ10</v>
      </c>
      <c r="B206" s="4">
        <v>6</v>
      </c>
      <c r="C206" s="4" t="s">
        <v>491</v>
      </c>
      <c r="D206" s="4" t="s">
        <v>48</v>
      </c>
      <c r="E206" s="4">
        <v>2013</v>
      </c>
      <c r="F206" s="5">
        <v>1.1458333333333334E-2</v>
      </c>
      <c r="G206" s="4">
        <v>6</v>
      </c>
      <c r="H206" s="4">
        <v>139.9</v>
      </c>
      <c r="I206" s="16" t="s">
        <v>970</v>
      </c>
      <c r="J206" t="str">
        <f>IF(ISERROR(VLOOKUP($C206,Сумма!$B$3:$C$855,2,FALSE)),0,IF(VLOOKUP($C206,Сумма!$B$3:$N$855,13,FALSE)=I206,VLOOKUP($C206,Сумма!$B$3:$C$855,2,FALSE),0))</f>
        <v>СШОР 18 Юго-Запад</v>
      </c>
    </row>
    <row r="207" spans="1:10" x14ac:dyDescent="0.35">
      <c r="A207" t="str">
        <f t="shared" si="3"/>
        <v>Громашев СтепанМ10</v>
      </c>
      <c r="B207" s="4">
        <v>7</v>
      </c>
      <c r="C207" s="4" t="s">
        <v>207</v>
      </c>
      <c r="D207" s="4" t="s">
        <v>48</v>
      </c>
      <c r="E207" s="4">
        <v>2012</v>
      </c>
      <c r="F207" s="5">
        <v>1.1516203703703702E-2</v>
      </c>
      <c r="G207" s="4">
        <v>7</v>
      </c>
      <c r="H207" s="4">
        <v>139</v>
      </c>
      <c r="I207" s="16" t="s">
        <v>970</v>
      </c>
      <c r="J207" t="str">
        <f>IF(ISERROR(VLOOKUP($C207,Сумма!$B$3:$C$855,2,FALSE)),0,IF(VLOOKUP($C207,Сумма!$B$3:$N$855,13,FALSE)=I207,VLOOKUP($C207,Сумма!$B$3:$C$855,2,FALSE),0))</f>
        <v>СШОР 18 Юго-Запад</v>
      </c>
    </row>
    <row r="208" spans="1:10" x14ac:dyDescent="0.35">
      <c r="A208" t="str">
        <f t="shared" si="3"/>
        <v>Акулов СтепанМ10</v>
      </c>
      <c r="B208" s="4">
        <v>8</v>
      </c>
      <c r="C208" s="4" t="s">
        <v>826</v>
      </c>
      <c r="D208" s="4" t="s">
        <v>798</v>
      </c>
      <c r="E208" s="4">
        <v>2013</v>
      </c>
      <c r="F208" s="5">
        <v>1.2743055555555556E-2</v>
      </c>
      <c r="G208" s="4">
        <v>8</v>
      </c>
      <c r="H208" s="4">
        <v>121.9</v>
      </c>
      <c r="I208" s="16" t="s">
        <v>970</v>
      </c>
      <c r="J208" t="str">
        <f>IF(ISERROR(VLOOKUP($C208,Сумма!$B$3:$C$855,2,FALSE)),0,IF(VLOOKUP($C208,Сумма!$B$3:$N$855,13,FALSE)=I208,VLOOKUP($C208,Сумма!$B$3:$C$855,2,FALSE),0))</f>
        <v>Углянец</v>
      </c>
    </row>
    <row r="209" spans="1:10" x14ac:dyDescent="0.35">
      <c r="A209" t="str">
        <f t="shared" si="3"/>
        <v>Кривцов МаксимМ10</v>
      </c>
      <c r="B209" s="4">
        <v>9</v>
      </c>
      <c r="C209" s="4" t="s">
        <v>505</v>
      </c>
      <c r="D209" s="4" t="s">
        <v>112</v>
      </c>
      <c r="E209" s="4">
        <v>2012</v>
      </c>
      <c r="F209" s="5">
        <v>1.2824074074074073E-2</v>
      </c>
      <c r="G209" s="4">
        <v>9</v>
      </c>
      <c r="H209" s="4">
        <v>120.8</v>
      </c>
      <c r="I209" s="16" t="s">
        <v>970</v>
      </c>
      <c r="J209" t="str">
        <f>IF(ISERROR(VLOOKUP($C209,Сумма!$B$3:$C$855,2,FALSE)),0,IF(VLOOKUP($C209,Сумма!$B$3:$N$855,13,FALSE)=I209,VLOOKUP($C209,Сумма!$B$3:$C$855,2,FALSE),0))</f>
        <v>СШОР 18 Канищева</v>
      </c>
    </row>
    <row r="210" spans="1:10" x14ac:dyDescent="0.35">
      <c r="A210" t="str">
        <f t="shared" si="3"/>
        <v>Сенцов ФедорМ10</v>
      </c>
      <c r="B210" s="4">
        <v>10</v>
      </c>
      <c r="C210" s="4" t="s">
        <v>502</v>
      </c>
      <c r="D210" s="4" t="s">
        <v>112</v>
      </c>
      <c r="E210" s="4">
        <v>2013</v>
      </c>
      <c r="F210" s="5">
        <v>1.329861111111111E-2</v>
      </c>
      <c r="G210" s="4">
        <v>10</v>
      </c>
      <c r="H210" s="4">
        <v>114.1</v>
      </c>
      <c r="I210" s="16" t="s">
        <v>970</v>
      </c>
      <c r="J210" t="str">
        <f>IF(ISERROR(VLOOKUP($C210,Сумма!$B$3:$C$855,2,FALSE)),0,IF(VLOOKUP($C210,Сумма!$B$3:$N$855,13,FALSE)=I210,VLOOKUP($C210,Сумма!$B$3:$C$855,2,FALSE),0))</f>
        <v>СШОР 18 Канищева</v>
      </c>
    </row>
    <row r="211" spans="1:10" x14ac:dyDescent="0.35">
      <c r="A211" t="str">
        <f t="shared" si="3"/>
        <v>Землянский МаксимМ10</v>
      </c>
      <c r="B211" s="4">
        <v>11</v>
      </c>
      <c r="C211" s="4" t="s">
        <v>827</v>
      </c>
      <c r="D211" s="4" t="s">
        <v>211</v>
      </c>
      <c r="E211" s="4">
        <v>2014</v>
      </c>
      <c r="F211" s="5">
        <v>1.3483796296296298E-2</v>
      </c>
      <c r="G211" s="4">
        <v>11</v>
      </c>
      <c r="H211" s="4">
        <v>111.5</v>
      </c>
      <c r="I211" s="16" t="s">
        <v>970</v>
      </c>
      <c r="J211" t="str">
        <f>IF(ISERROR(VLOOKUP($C211,Сумма!$B$3:$C$855,2,FALSE)),0,IF(VLOOKUP($C211,Сумма!$B$3:$N$855,13,FALSE)=I211,VLOOKUP($C211,Сумма!$B$3:$C$855,2,FALSE),0))</f>
        <v>СШОР 18 Тураев</v>
      </c>
    </row>
    <row r="212" spans="1:10" x14ac:dyDescent="0.35">
      <c r="A212" t="str">
        <f t="shared" si="3"/>
        <v>Чикунов МихаилМ10</v>
      </c>
      <c r="B212" s="4">
        <v>12</v>
      </c>
      <c r="C212" s="4" t="s">
        <v>197</v>
      </c>
      <c r="D212" s="4" t="s">
        <v>98</v>
      </c>
      <c r="E212" s="4">
        <v>2012</v>
      </c>
      <c r="F212" s="5">
        <v>1.3506944444444445E-2</v>
      </c>
      <c r="G212" s="4">
        <v>12</v>
      </c>
      <c r="H212" s="4">
        <v>111.2</v>
      </c>
      <c r="I212" s="16" t="s">
        <v>970</v>
      </c>
      <c r="J212" t="str">
        <f>IF(ISERROR(VLOOKUP($C212,Сумма!$B$3:$C$855,2,FALSE)),0,IF(VLOOKUP($C212,Сумма!$B$3:$N$855,13,FALSE)=I212,VLOOKUP($C212,Сумма!$B$3:$C$855,2,FALSE),0))</f>
        <v>СШОР 18 Торнадо</v>
      </c>
    </row>
    <row r="213" spans="1:10" x14ac:dyDescent="0.35">
      <c r="A213" t="str">
        <f t="shared" si="3"/>
        <v>Толмачев ВасилийМ10</v>
      </c>
      <c r="B213" s="4">
        <v>13</v>
      </c>
      <c r="C213" s="4" t="s">
        <v>204</v>
      </c>
      <c r="D213" s="4" t="s">
        <v>37</v>
      </c>
      <c r="E213" s="4">
        <v>2013</v>
      </c>
      <c r="F213" s="5">
        <v>1.3969907407407408E-2</v>
      </c>
      <c r="G213" s="4">
        <v>13</v>
      </c>
      <c r="H213" s="4">
        <v>104.7</v>
      </c>
      <c r="I213" s="16" t="s">
        <v>970</v>
      </c>
      <c r="J213" t="str">
        <f>IF(ISERROR(VLOOKUP($C213,Сумма!$B$3:$C$855,2,FALSE)),0,IF(VLOOKUP($C213,Сумма!$B$3:$N$855,13,FALSE)=I213,VLOOKUP($C213,Сумма!$B$3:$C$855,2,FALSE),0))</f>
        <v>СШОР 18 Макейчик</v>
      </c>
    </row>
    <row r="214" spans="1:10" x14ac:dyDescent="0.35">
      <c r="A214" t="str">
        <f t="shared" si="3"/>
        <v>Прядильщиков ЕвгенийМ10</v>
      </c>
      <c r="B214" s="4">
        <v>14</v>
      </c>
      <c r="C214" s="4" t="s">
        <v>202</v>
      </c>
      <c r="D214" s="4" t="s">
        <v>48</v>
      </c>
      <c r="E214" s="4">
        <v>2012</v>
      </c>
      <c r="F214" s="5">
        <v>1.4166666666666666E-2</v>
      </c>
      <c r="G214" s="4">
        <v>14</v>
      </c>
      <c r="H214" s="4">
        <v>102</v>
      </c>
      <c r="I214" s="16" t="s">
        <v>970</v>
      </c>
      <c r="J214" t="str">
        <f>IF(ISERROR(VLOOKUP($C214,Сумма!$B$3:$C$855,2,FALSE)),0,IF(VLOOKUP($C214,Сумма!$B$3:$N$855,13,FALSE)=I214,VLOOKUP($C214,Сумма!$B$3:$C$855,2,FALSE),0))</f>
        <v>СШОР 18 Юго-Запад</v>
      </c>
    </row>
    <row r="215" spans="1:10" x14ac:dyDescent="0.35">
      <c r="A215" t="str">
        <f t="shared" si="3"/>
        <v>Прибытков АлександрМ10</v>
      </c>
      <c r="B215" s="4">
        <v>15</v>
      </c>
      <c r="C215" s="4" t="s">
        <v>828</v>
      </c>
      <c r="D215" s="4" t="s">
        <v>94</v>
      </c>
      <c r="E215" s="4">
        <v>2014</v>
      </c>
      <c r="F215" s="5">
        <v>1.4363425925925925E-2</v>
      </c>
      <c r="G215" s="4">
        <v>15</v>
      </c>
      <c r="H215" s="4">
        <v>99.2</v>
      </c>
      <c r="I215" s="16" t="s">
        <v>970</v>
      </c>
      <c r="J215" t="str">
        <f>IF(ISERROR(VLOOKUP($C215,Сумма!$B$3:$C$855,2,FALSE)),0,IF(VLOOKUP($C215,Сумма!$B$3:$N$855,13,FALSE)=I215,VLOOKUP($C215,Сумма!$B$3:$C$855,2,FALSE),0))</f>
        <v>СШОР 18 Вильденберг</v>
      </c>
    </row>
    <row r="216" spans="1:10" x14ac:dyDescent="0.35">
      <c r="A216" t="str">
        <f t="shared" si="3"/>
        <v>Панков ДанилМ10</v>
      </c>
      <c r="B216" s="4">
        <v>16</v>
      </c>
      <c r="C216" s="4" t="s">
        <v>195</v>
      </c>
      <c r="D216" s="4" t="s">
        <v>37</v>
      </c>
      <c r="E216" s="4">
        <v>2012</v>
      </c>
      <c r="F216" s="5">
        <v>1.4918981481481483E-2</v>
      </c>
      <c r="G216" s="4">
        <v>16</v>
      </c>
      <c r="H216" s="4">
        <v>91.5</v>
      </c>
      <c r="I216" s="16" t="s">
        <v>970</v>
      </c>
      <c r="J216" t="str">
        <f>IF(ISERROR(VLOOKUP($C216,Сумма!$B$3:$C$855,2,FALSE)),0,IF(VLOOKUP($C216,Сумма!$B$3:$N$855,13,FALSE)=I216,VLOOKUP($C216,Сумма!$B$3:$C$855,2,FALSE),0))</f>
        <v>СШОР 18 Макейчик</v>
      </c>
    </row>
    <row r="217" spans="1:10" x14ac:dyDescent="0.35">
      <c r="A217" t="str">
        <f t="shared" si="3"/>
        <v>Рудько АлексейМ10</v>
      </c>
      <c r="B217" s="4">
        <v>17</v>
      </c>
      <c r="C217" s="4" t="s">
        <v>198</v>
      </c>
      <c r="D217" s="4" t="s">
        <v>58</v>
      </c>
      <c r="E217" s="4">
        <v>2013</v>
      </c>
      <c r="F217" s="5">
        <v>1.6030092592592592E-2</v>
      </c>
      <c r="G217" s="4">
        <v>17</v>
      </c>
      <c r="H217" s="4">
        <v>75.900000000000006</v>
      </c>
      <c r="I217" s="16" t="s">
        <v>970</v>
      </c>
      <c r="J217" t="str">
        <f>IF(ISERROR(VLOOKUP($C217,Сумма!$B$3:$C$855,2,FALSE)),0,IF(VLOOKUP($C217,Сумма!$B$3:$N$855,13,FALSE)=I217,VLOOKUP($C217,Сумма!$B$3:$C$855,2,FALSE),0))</f>
        <v>СШОР 18 Дон спорт</v>
      </c>
    </row>
    <row r="218" spans="1:10" x14ac:dyDescent="0.35">
      <c r="A218" t="str">
        <f t="shared" si="3"/>
        <v>Кравченко ЛевМ10</v>
      </c>
      <c r="B218" s="4">
        <v>18</v>
      </c>
      <c r="C218" s="4" t="s">
        <v>829</v>
      </c>
      <c r="D218" s="4" t="s">
        <v>44</v>
      </c>
      <c r="E218" s="4">
        <v>2013</v>
      </c>
      <c r="F218" s="5">
        <v>1.7407407407407406E-2</v>
      </c>
      <c r="G218" s="4">
        <v>18</v>
      </c>
      <c r="H218" s="4">
        <v>56.7</v>
      </c>
      <c r="I218" s="16" t="s">
        <v>970</v>
      </c>
      <c r="J218" t="str">
        <f>IF(ISERROR(VLOOKUP($C218,Сумма!$B$3:$C$855,2,FALSE)),0,IF(VLOOKUP($C218,Сумма!$B$3:$N$855,13,FALSE)=I218,VLOOKUP($C218,Сумма!$B$3:$C$855,2,FALSE),0))</f>
        <v>СШОР 18 Берёзовая р</v>
      </c>
    </row>
    <row r="219" spans="1:10" x14ac:dyDescent="0.35">
      <c r="A219" t="str">
        <f t="shared" si="3"/>
        <v>Киселев ИванМ10</v>
      </c>
      <c r="B219" s="4">
        <v>19</v>
      </c>
      <c r="C219" s="4" t="s">
        <v>196</v>
      </c>
      <c r="D219" s="4" t="s">
        <v>37</v>
      </c>
      <c r="E219" s="4">
        <v>2013</v>
      </c>
      <c r="F219" s="5">
        <v>1.7638888888888888E-2</v>
      </c>
      <c r="G219" s="4">
        <v>19</v>
      </c>
      <c r="H219" s="4">
        <v>53.4</v>
      </c>
      <c r="I219" s="16" t="s">
        <v>970</v>
      </c>
      <c r="J219" t="str">
        <f>IF(ISERROR(VLOOKUP($C219,Сумма!$B$3:$C$855,2,FALSE)),0,IF(VLOOKUP($C219,Сумма!$B$3:$N$855,13,FALSE)=I219,VLOOKUP($C219,Сумма!$B$3:$C$855,2,FALSE),0))</f>
        <v>СШОР 18 Макейчик</v>
      </c>
    </row>
    <row r="220" spans="1:10" x14ac:dyDescent="0.35">
      <c r="A220" t="str">
        <f t="shared" si="3"/>
        <v>Комаров КириллМ10</v>
      </c>
      <c r="B220" s="4">
        <v>20</v>
      </c>
      <c r="C220" s="4" t="s">
        <v>830</v>
      </c>
      <c r="D220" s="4" t="s">
        <v>61</v>
      </c>
      <c r="E220" s="4">
        <v>2012</v>
      </c>
      <c r="F220" s="5">
        <v>1.7743055555555557E-2</v>
      </c>
      <c r="G220" s="4">
        <v>20</v>
      </c>
      <c r="H220" s="4">
        <v>52</v>
      </c>
      <c r="I220" s="16" t="s">
        <v>970</v>
      </c>
      <c r="J220" t="str">
        <f>IF(ISERROR(VLOOKUP($C220,Сумма!$B$3:$C$855,2,FALSE)),0,IF(VLOOKUP($C220,Сумма!$B$3:$N$855,13,FALSE)=I220,VLOOKUP($C220,Сумма!$B$3:$C$855,2,FALSE),0))</f>
        <v>СШОР 18 Азимут</v>
      </c>
    </row>
    <row r="221" spans="1:10" x14ac:dyDescent="0.35">
      <c r="A221" t="str">
        <f t="shared" si="3"/>
        <v>Колесник ГеоргийМ10</v>
      </c>
      <c r="B221" s="4">
        <v>21</v>
      </c>
      <c r="C221" s="4" t="s">
        <v>216</v>
      </c>
      <c r="D221" s="4" t="s">
        <v>44</v>
      </c>
      <c r="E221" s="4">
        <v>2013</v>
      </c>
      <c r="F221" s="5">
        <v>1.7847222222222223E-2</v>
      </c>
      <c r="G221" s="4">
        <v>21</v>
      </c>
      <c r="H221" s="4">
        <v>50.5</v>
      </c>
      <c r="I221" s="16" t="s">
        <v>970</v>
      </c>
      <c r="J221" t="str">
        <f>IF(ISERROR(VLOOKUP($C221,Сумма!$B$3:$C$855,2,FALSE)),0,IF(VLOOKUP($C221,Сумма!$B$3:$N$855,13,FALSE)=I221,VLOOKUP($C221,Сумма!$B$3:$C$855,2,FALSE),0))</f>
        <v>СШОР 18 Берёзовая р</v>
      </c>
    </row>
    <row r="222" spans="1:10" x14ac:dyDescent="0.35">
      <c r="A222" t="str">
        <f t="shared" si="3"/>
        <v>Георгиев ГеоргийМ10</v>
      </c>
      <c r="B222" s="4">
        <v>22</v>
      </c>
      <c r="C222" s="4" t="s">
        <v>210</v>
      </c>
      <c r="D222" s="4" t="s">
        <v>211</v>
      </c>
      <c r="E222" s="4">
        <v>2012</v>
      </c>
      <c r="F222" s="5">
        <v>2.1006944444444443E-2</v>
      </c>
      <c r="G222" s="4">
        <v>22</v>
      </c>
      <c r="H222" s="4">
        <v>6.4</v>
      </c>
      <c r="I222" s="16" t="s">
        <v>970</v>
      </c>
      <c r="J222" t="str">
        <f>IF(ISERROR(VLOOKUP($C222,Сумма!$B$3:$C$855,2,FALSE)),0,IF(VLOOKUP($C222,Сумма!$B$3:$N$855,13,FALSE)=I222,VLOOKUP($C222,Сумма!$B$3:$C$855,2,FALSE),0))</f>
        <v>СШОР 18 Тураев</v>
      </c>
    </row>
    <row r="223" spans="1:10" x14ac:dyDescent="0.35">
      <c r="A223" t="str">
        <f t="shared" si="3"/>
        <v>Зверев ВладимирМ10</v>
      </c>
      <c r="B223" s="4">
        <v>23</v>
      </c>
      <c r="C223" s="4" t="s">
        <v>678</v>
      </c>
      <c r="D223" s="4" t="s">
        <v>98</v>
      </c>
      <c r="E223" s="4">
        <v>2012</v>
      </c>
      <c r="F223" s="5">
        <v>2.5555555555555554E-2</v>
      </c>
      <c r="G223" s="4">
        <v>23</v>
      </c>
      <c r="H223" s="4">
        <v>1</v>
      </c>
      <c r="I223" s="16" t="s">
        <v>970</v>
      </c>
      <c r="J223" t="str">
        <f>IF(ISERROR(VLOOKUP($C223,Сумма!$B$3:$C$855,2,FALSE)),0,IF(VLOOKUP($C223,Сумма!$B$3:$N$855,13,FALSE)=I223,VLOOKUP($C223,Сумма!$B$3:$C$855,2,FALSE),0))</f>
        <v>СШОР 18 Торнадо</v>
      </c>
    </row>
    <row r="224" spans="1:10" x14ac:dyDescent="0.35">
      <c r="A224" t="str">
        <f t="shared" si="3"/>
        <v>Лисицин ИванМ10</v>
      </c>
      <c r="B224" s="4">
        <v>24</v>
      </c>
      <c r="C224" s="4" t="s">
        <v>498</v>
      </c>
      <c r="D224" s="4" t="s">
        <v>211</v>
      </c>
      <c r="E224" s="4">
        <v>2013</v>
      </c>
      <c r="F224" s="5">
        <v>2.8321759259259258E-2</v>
      </c>
      <c r="G224" s="4">
        <v>24</v>
      </c>
      <c r="H224" s="4">
        <v>1</v>
      </c>
      <c r="I224" s="16" t="s">
        <v>970</v>
      </c>
      <c r="J224" t="str">
        <f>IF(ISERROR(VLOOKUP($C224,Сумма!$B$3:$C$855,2,FALSE)),0,IF(VLOOKUP($C224,Сумма!$B$3:$N$855,13,FALSE)=I224,VLOOKUP($C224,Сумма!$B$3:$C$855,2,FALSE),0))</f>
        <v>СШОР 18 Тураев</v>
      </c>
    </row>
    <row r="225" spans="1:10" x14ac:dyDescent="0.35">
      <c r="A225" t="str">
        <f t="shared" si="3"/>
        <v>Исмайлов ЭмильМ10</v>
      </c>
      <c r="B225" s="4">
        <v>25</v>
      </c>
      <c r="C225" s="4" t="s">
        <v>831</v>
      </c>
      <c r="D225" s="4" t="s">
        <v>35</v>
      </c>
      <c r="E225" s="4">
        <v>2012</v>
      </c>
      <c r="F225" s="5">
        <v>3.1712962962962964E-2</v>
      </c>
      <c r="G225" s="4">
        <v>25</v>
      </c>
      <c r="H225" s="4">
        <v>1</v>
      </c>
      <c r="I225" s="16" t="s">
        <v>970</v>
      </c>
      <c r="J225" t="str">
        <f>IF(ISERROR(VLOOKUP($C225,Сумма!$B$3:$C$855,2,FALSE)),0,IF(VLOOKUP($C225,Сумма!$B$3:$N$855,13,FALSE)=I225,VLOOKUP($C225,Сумма!$B$3:$C$855,2,FALSE),0))</f>
        <v>СШОР 18 АТЛЕТ</v>
      </c>
    </row>
    <row r="226" spans="1:10" x14ac:dyDescent="0.35">
      <c r="A226" t="str">
        <f t="shared" si="3"/>
        <v>Гурин МихаилМ10</v>
      </c>
      <c r="B226" s="4">
        <v>26</v>
      </c>
      <c r="C226" s="4" t="s">
        <v>200</v>
      </c>
      <c r="D226" s="4" t="s">
        <v>787</v>
      </c>
      <c r="E226" s="4">
        <v>2012</v>
      </c>
      <c r="F226" s="5">
        <v>3.5081018518518518E-2</v>
      </c>
      <c r="G226" s="4">
        <v>26</v>
      </c>
      <c r="H226" s="4">
        <v>1</v>
      </c>
      <c r="I226" s="16" t="s">
        <v>970</v>
      </c>
      <c r="J226" t="str">
        <f>IF(ISERROR(VLOOKUP($C226,Сумма!$B$3:$C$855,2,FALSE)),0,IF(VLOOKUP($C226,Сумма!$B$3:$N$855,13,FALSE)=I226,VLOOKUP($C226,Сумма!$B$3:$C$855,2,FALSE),0))</f>
        <v>СШОР 18 ГавриловSki</v>
      </c>
    </row>
    <row r="227" spans="1:10" x14ac:dyDescent="0.35">
      <c r="A227" t="str">
        <f t="shared" si="3"/>
        <v>Пронин АлексейМ10</v>
      </c>
      <c r="B227" s="4">
        <v>27</v>
      </c>
      <c r="C227" s="4" t="s">
        <v>832</v>
      </c>
      <c r="D227" s="4" t="s">
        <v>44</v>
      </c>
      <c r="E227" s="4">
        <v>2013</v>
      </c>
      <c r="F227" s="5">
        <v>3.9004629629629632E-2</v>
      </c>
      <c r="G227" s="4">
        <v>27</v>
      </c>
      <c r="H227" s="4">
        <v>1</v>
      </c>
      <c r="I227" s="16" t="s">
        <v>970</v>
      </c>
      <c r="J227" t="str">
        <f>IF(ISERROR(VLOOKUP($C227,Сумма!$B$3:$C$855,2,FALSE)),0,IF(VLOOKUP($C227,Сумма!$B$3:$N$855,13,FALSE)=I227,VLOOKUP($C227,Сумма!$B$3:$C$855,2,FALSE),0))</f>
        <v>СШОР 18 Берёзовая р</v>
      </c>
    </row>
    <row r="228" spans="1:10" x14ac:dyDescent="0.35">
      <c r="A228" t="str">
        <f t="shared" si="3"/>
        <v>Закиров МатвейМ10</v>
      </c>
      <c r="B228" s="4">
        <v>28</v>
      </c>
      <c r="C228" s="4" t="s">
        <v>833</v>
      </c>
      <c r="D228" s="4" t="s">
        <v>44</v>
      </c>
      <c r="E228" s="4">
        <v>2012</v>
      </c>
      <c r="F228" s="5">
        <v>4.0833333333333333E-2</v>
      </c>
      <c r="G228" s="4">
        <v>28</v>
      </c>
      <c r="H228" s="4">
        <v>1</v>
      </c>
      <c r="I228" s="16" t="s">
        <v>970</v>
      </c>
      <c r="J228" t="str">
        <f>IF(ISERROR(VLOOKUP($C228,Сумма!$B$3:$C$855,2,FALSE)),0,IF(VLOOKUP($C228,Сумма!$B$3:$N$855,13,FALSE)=I228,VLOOKUP($C228,Сумма!$B$3:$C$855,2,FALSE),0))</f>
        <v>СШОР 18 Берёзовая р</v>
      </c>
    </row>
    <row r="229" spans="1:10" x14ac:dyDescent="0.35">
      <c r="A229" t="str">
        <f t="shared" si="3"/>
        <v>Колесников ДаниилМ10</v>
      </c>
      <c r="B229" s="4">
        <v>29</v>
      </c>
      <c r="C229" s="4" t="s">
        <v>834</v>
      </c>
      <c r="D229" s="4" t="s">
        <v>44</v>
      </c>
      <c r="E229" s="4">
        <v>2012</v>
      </c>
      <c r="F229" s="5">
        <v>4.9247685185185186E-2</v>
      </c>
      <c r="G229" s="4">
        <v>29</v>
      </c>
      <c r="H229" s="4">
        <v>1</v>
      </c>
      <c r="I229" s="16" t="s">
        <v>970</v>
      </c>
      <c r="J229" t="str">
        <f>IF(ISERROR(VLOOKUP($C229,Сумма!$B$3:$C$855,2,FALSE)),0,IF(VLOOKUP($C229,Сумма!$B$3:$N$855,13,FALSE)=I229,VLOOKUP($C229,Сумма!$B$3:$C$855,2,FALSE),0))</f>
        <v>СШОР 18 Берёзовая р</v>
      </c>
    </row>
    <row r="230" spans="1:10" x14ac:dyDescent="0.35">
      <c r="A230" t="str">
        <f t="shared" si="3"/>
        <v>Осадчий ЕвгенийМ10</v>
      </c>
      <c r="B230" s="4">
        <v>30</v>
      </c>
      <c r="C230" s="4" t="s">
        <v>835</v>
      </c>
      <c r="D230" s="4" t="s">
        <v>58</v>
      </c>
      <c r="E230" s="4">
        <v>2013</v>
      </c>
      <c r="F230" s="4"/>
      <c r="G230" s="4"/>
      <c r="H230" s="4">
        <v>0.01</v>
      </c>
      <c r="I230" s="16" t="s">
        <v>970</v>
      </c>
      <c r="J230" t="str">
        <f>IF(ISERROR(VLOOKUP($C230,Сумма!$B$3:$C$855,2,FALSE)),0,IF(VLOOKUP($C230,Сумма!$B$3:$N$855,13,FALSE)=I230,VLOOKUP($C230,Сумма!$B$3:$C$855,2,FALSE),0))</f>
        <v>СШОР 18 Дон спорт</v>
      </c>
    </row>
    <row r="231" spans="1:10" x14ac:dyDescent="0.35">
      <c r="A231" t="str">
        <f t="shared" si="3"/>
        <v>Прудских ЮрийМ10</v>
      </c>
      <c r="B231" s="4">
        <v>31</v>
      </c>
      <c r="C231" s="4" t="s">
        <v>499</v>
      </c>
      <c r="D231" s="4" t="s">
        <v>211</v>
      </c>
      <c r="E231" s="4">
        <v>2014</v>
      </c>
      <c r="F231" s="4"/>
      <c r="G231" s="4"/>
      <c r="H231" s="4">
        <v>0.01</v>
      </c>
      <c r="I231" s="16" t="s">
        <v>970</v>
      </c>
      <c r="J231" t="str">
        <f>IF(ISERROR(VLOOKUP($C231,Сумма!$B$3:$C$855,2,FALSE)),0,IF(VLOOKUP($C231,Сумма!$B$3:$N$855,13,FALSE)=I231,VLOOKUP($C231,Сумма!$B$3:$C$855,2,FALSE),0))</f>
        <v>СШОР 18 Олимп</v>
      </c>
    </row>
    <row r="232" spans="1:10" x14ac:dyDescent="0.35">
      <c r="A232" t="str">
        <f t="shared" si="3"/>
        <v>Окунев РусланМ10</v>
      </c>
      <c r="B232" s="4">
        <v>32</v>
      </c>
      <c r="C232" s="4" t="s">
        <v>212</v>
      </c>
      <c r="D232" s="4" t="s">
        <v>58</v>
      </c>
      <c r="E232" s="4">
        <v>2012</v>
      </c>
      <c r="F232" s="4"/>
      <c r="G232" s="4"/>
      <c r="H232" s="4">
        <v>0.01</v>
      </c>
      <c r="I232" s="16" t="s">
        <v>970</v>
      </c>
      <c r="J232" t="str">
        <f>IF(ISERROR(VLOOKUP($C232,Сумма!$B$3:$C$855,2,FALSE)),0,IF(VLOOKUP($C232,Сумма!$B$3:$N$855,13,FALSE)=I232,VLOOKUP($C232,Сумма!$B$3:$C$855,2,FALSE),0))</f>
        <v>СШОР 18 Дон спорт</v>
      </c>
    </row>
    <row r="233" spans="1:10" x14ac:dyDescent="0.35">
      <c r="A233" t="str">
        <f t="shared" si="3"/>
        <v>Карпов АлексейМ10</v>
      </c>
      <c r="B233" s="4">
        <v>33</v>
      </c>
      <c r="C233" s="4" t="s">
        <v>836</v>
      </c>
      <c r="D233" s="4" t="s">
        <v>37</v>
      </c>
      <c r="E233" s="4">
        <v>2013</v>
      </c>
      <c r="F233" s="4"/>
      <c r="G233" s="4"/>
      <c r="H233" s="4">
        <v>0.01</v>
      </c>
      <c r="I233" s="16" t="s">
        <v>970</v>
      </c>
      <c r="J233" t="str">
        <f>IF(ISERROR(VLOOKUP($C233,Сумма!$B$3:$C$855,2,FALSE)),0,IF(VLOOKUP($C233,Сумма!$B$3:$N$855,13,FALSE)=I233,VLOOKUP($C233,Сумма!$B$3:$C$855,2,FALSE),0))</f>
        <v>СШОР 18 Макейчик</v>
      </c>
    </row>
    <row r="234" spans="1:10" x14ac:dyDescent="0.35">
      <c r="A234" t="str">
        <f t="shared" si="3"/>
        <v>Косарев ДмитрийМ10</v>
      </c>
      <c r="B234" s="4">
        <v>34</v>
      </c>
      <c r="C234" s="4" t="s">
        <v>837</v>
      </c>
      <c r="D234" s="4" t="s">
        <v>112</v>
      </c>
      <c r="E234" s="4">
        <v>2013</v>
      </c>
      <c r="F234" s="4"/>
      <c r="G234" s="4"/>
      <c r="H234" s="4">
        <v>0.01</v>
      </c>
      <c r="I234" s="16" t="s">
        <v>970</v>
      </c>
      <c r="J234" t="str">
        <f>IF(ISERROR(VLOOKUP($C234,Сумма!$B$3:$C$855,2,FALSE)),0,IF(VLOOKUP($C234,Сумма!$B$3:$N$855,13,FALSE)=I234,VLOOKUP($C234,Сумма!$B$3:$C$855,2,FALSE),0))</f>
        <v>СШОР 18 Канищева</v>
      </c>
    </row>
    <row r="235" spans="1:10" x14ac:dyDescent="0.35">
      <c r="A235" t="str">
        <f t="shared" si="3"/>
        <v>Лавлинский ЯрославМ10</v>
      </c>
      <c r="B235" s="4">
        <v>35</v>
      </c>
      <c r="C235" s="4" t="s">
        <v>838</v>
      </c>
      <c r="D235" s="4" t="s">
        <v>58</v>
      </c>
      <c r="E235" s="4">
        <v>2012</v>
      </c>
      <c r="F235" s="4"/>
      <c r="G235" s="4"/>
      <c r="H235" s="4">
        <v>0.01</v>
      </c>
      <c r="I235" s="16" t="s">
        <v>970</v>
      </c>
      <c r="J235" t="str">
        <f>IF(ISERROR(VLOOKUP($C235,Сумма!$B$3:$C$855,2,FALSE)),0,IF(VLOOKUP($C235,Сумма!$B$3:$N$855,13,FALSE)=I235,VLOOKUP($C235,Сумма!$B$3:$C$855,2,FALSE),0))</f>
        <v>СШОР 18 Дон спорт</v>
      </c>
    </row>
    <row r="236" spans="1:10" x14ac:dyDescent="0.35">
      <c r="A236" t="str">
        <f t="shared" si="3"/>
        <v>Головин ГеоргийМ10</v>
      </c>
      <c r="B236" s="4">
        <v>36</v>
      </c>
      <c r="C236" s="4" t="s">
        <v>194</v>
      </c>
      <c r="D236" s="4" t="s">
        <v>33</v>
      </c>
      <c r="E236" s="4">
        <v>2014</v>
      </c>
      <c r="F236" s="4"/>
      <c r="G236" s="4"/>
      <c r="H236" s="4">
        <v>0.01</v>
      </c>
      <c r="I236" s="16" t="s">
        <v>970</v>
      </c>
      <c r="J236" t="str">
        <f>IF(ISERROR(VLOOKUP($C236,Сумма!$B$3:$C$855,2,FALSE)),0,IF(VLOOKUP($C236,Сумма!$B$3:$N$855,13,FALSE)=I236,VLOOKUP($C236,Сумма!$B$3:$C$855,2,FALSE),0))</f>
        <v>СШОР 18 ОРИОН</v>
      </c>
    </row>
    <row r="237" spans="1:10" x14ac:dyDescent="0.35">
      <c r="A237" t="str">
        <f t="shared" si="3"/>
        <v>Окладников ЯрославМ10</v>
      </c>
      <c r="B237" s="4">
        <v>37</v>
      </c>
      <c r="C237" s="4" t="s">
        <v>209</v>
      </c>
      <c r="D237" s="4" t="s">
        <v>787</v>
      </c>
      <c r="E237" s="4">
        <v>2012</v>
      </c>
      <c r="F237" s="4"/>
      <c r="G237" s="4"/>
      <c r="H237" s="4">
        <v>0.01</v>
      </c>
      <c r="I237" s="16" t="s">
        <v>970</v>
      </c>
      <c r="J237" t="str">
        <f>IF(ISERROR(VLOOKUP($C237,Сумма!$B$3:$C$855,2,FALSE)),0,IF(VLOOKUP($C237,Сумма!$B$3:$N$855,13,FALSE)=I237,VLOOKUP($C237,Сумма!$B$3:$C$855,2,FALSE),0))</f>
        <v>СШОР 18 ГавриловSki</v>
      </c>
    </row>
    <row r="238" spans="1:10" ht="15.5" x14ac:dyDescent="0.35">
      <c r="A238" t="str">
        <f t="shared" si="3"/>
        <v/>
      </c>
      <c r="B238" s="40" t="s">
        <v>839</v>
      </c>
      <c r="C238" s="40"/>
      <c r="D238" s="40"/>
      <c r="E238" s="40"/>
      <c r="F238" s="40"/>
      <c r="G238" s="40"/>
      <c r="H238" s="40"/>
      <c r="I238" s="17"/>
      <c r="J238">
        <f>IF(ISERROR(VLOOKUP($C238,Сумма!$B$3:$C$855,2,FALSE)),0,IF(VLOOKUP($C238,Сумма!$B$3:$N$855,13,FALSE)=I238,VLOOKUP($C238,Сумма!$B$3:$C$855,2,FALSE),0))</f>
        <v>0</v>
      </c>
    </row>
    <row r="239" spans="1:10" ht="15.5" x14ac:dyDescent="0.35">
      <c r="A239" t="str">
        <f t="shared" si="3"/>
        <v/>
      </c>
      <c r="B239" s="40"/>
      <c r="C239" s="40"/>
      <c r="D239" s="40"/>
      <c r="E239" s="40"/>
      <c r="F239" s="40"/>
      <c r="G239" s="40"/>
      <c r="H239" s="40"/>
      <c r="I239" s="17"/>
      <c r="J239">
        <f>IF(ISERROR(VLOOKUP($C239,Сумма!$B$3:$C$855,2,FALSE)),0,IF(VLOOKUP($C239,Сумма!$B$3:$N$855,13,FALSE)=I239,VLOOKUP($C239,Сумма!$B$3:$C$855,2,FALSE),0))</f>
        <v>0</v>
      </c>
    </row>
    <row r="240" spans="1:10" ht="28" x14ac:dyDescent="0.35">
      <c r="A240" t="str">
        <f t="shared" si="3"/>
        <v>Фамилия, имя</v>
      </c>
      <c r="B240" s="3" t="s">
        <v>20</v>
      </c>
      <c r="C240" s="4" t="s">
        <v>31</v>
      </c>
      <c r="D240" s="4" t="s">
        <v>21</v>
      </c>
      <c r="E240" s="4" t="s">
        <v>22</v>
      </c>
      <c r="F240" s="4" t="s">
        <v>23</v>
      </c>
      <c r="G240" s="4" t="s">
        <v>24</v>
      </c>
      <c r="H240" s="4" t="s">
        <v>25</v>
      </c>
      <c r="I240" s="16"/>
      <c r="J240">
        <f>IF(ISERROR(VLOOKUP($C240,Сумма!$B$3:$C$855,2,FALSE)),0,IF(VLOOKUP($C240,Сумма!$B$3:$N$855,13,FALSE)=I240,VLOOKUP($C240,Сумма!$B$3:$C$855,2,FALSE),0))</f>
        <v>0</v>
      </c>
    </row>
    <row r="241" spans="1:10" x14ac:dyDescent="0.35">
      <c r="A241" t="str">
        <f t="shared" si="3"/>
        <v>Котляров ВладиславМ12</v>
      </c>
      <c r="B241" s="4">
        <v>1</v>
      </c>
      <c r="C241" s="4" t="s">
        <v>229</v>
      </c>
      <c r="D241" s="4" t="s">
        <v>37</v>
      </c>
      <c r="E241" s="4">
        <v>2010</v>
      </c>
      <c r="F241" s="5">
        <v>9.0277777777777787E-3</v>
      </c>
      <c r="G241" s="4">
        <v>1</v>
      </c>
      <c r="H241" s="4">
        <v>200</v>
      </c>
      <c r="I241" s="16" t="s">
        <v>971</v>
      </c>
      <c r="J241" t="str">
        <f>IF(ISERROR(VLOOKUP($C241,Сумма!$B$3:$C$855,2,FALSE)),0,IF(VLOOKUP($C241,Сумма!$B$3:$N$855,13,FALSE)=I241,VLOOKUP($C241,Сумма!$B$3:$C$855,2,FALSE),0))</f>
        <v>СШОР 18 Макейчик</v>
      </c>
    </row>
    <row r="242" spans="1:10" x14ac:dyDescent="0.35">
      <c r="A242" t="str">
        <f t="shared" si="3"/>
        <v>Крюков ГеоргийМ12</v>
      </c>
      <c r="B242" s="4">
        <v>2</v>
      </c>
      <c r="C242" s="4" t="s">
        <v>747</v>
      </c>
      <c r="D242" s="4" t="s">
        <v>44</v>
      </c>
      <c r="E242" s="4">
        <v>2010</v>
      </c>
      <c r="F242" s="5">
        <v>9.1319444444444443E-3</v>
      </c>
      <c r="G242" s="4">
        <v>2</v>
      </c>
      <c r="H242" s="4">
        <v>198.9</v>
      </c>
      <c r="I242" s="16" t="s">
        <v>971</v>
      </c>
      <c r="J242" t="str">
        <f>IF(ISERROR(VLOOKUP($C242,Сумма!$B$3:$C$855,2,FALSE)),0,IF(VLOOKUP($C242,Сумма!$B$3:$N$855,13,FALSE)=I242,VLOOKUP($C242,Сумма!$B$3:$C$855,2,FALSE),0))</f>
        <v>СШОР 18 Берёзовая р</v>
      </c>
    </row>
    <row r="243" spans="1:10" x14ac:dyDescent="0.35">
      <c r="A243" t="str">
        <f t="shared" si="3"/>
        <v>Махонин МакарМ12</v>
      </c>
      <c r="B243" s="4">
        <v>3</v>
      </c>
      <c r="C243" s="4" t="s">
        <v>227</v>
      </c>
      <c r="D243" s="4" t="s">
        <v>37</v>
      </c>
      <c r="E243" s="4">
        <v>2010</v>
      </c>
      <c r="F243" s="5">
        <v>9.7685185185185184E-3</v>
      </c>
      <c r="G243" s="4">
        <v>3</v>
      </c>
      <c r="H243" s="4">
        <v>191.8</v>
      </c>
      <c r="I243" s="16" t="s">
        <v>971</v>
      </c>
      <c r="J243" t="str">
        <f>IF(ISERROR(VLOOKUP($C243,Сумма!$B$3:$C$855,2,FALSE)),0,IF(VLOOKUP($C243,Сумма!$B$3:$N$855,13,FALSE)=I243,VLOOKUP($C243,Сумма!$B$3:$C$855,2,FALSE),0))</f>
        <v>СШОР 18 Макейчик</v>
      </c>
    </row>
    <row r="244" spans="1:10" x14ac:dyDescent="0.35">
      <c r="A244" t="str">
        <f t="shared" si="3"/>
        <v>Леонтьев НикитаМ12</v>
      </c>
      <c r="B244" s="4">
        <v>4</v>
      </c>
      <c r="C244" s="4" t="s">
        <v>226</v>
      </c>
      <c r="D244" s="4" t="s">
        <v>112</v>
      </c>
      <c r="E244" s="4">
        <v>2010</v>
      </c>
      <c r="F244" s="5">
        <v>1.0138888888888888E-2</v>
      </c>
      <c r="G244" s="4">
        <v>4</v>
      </c>
      <c r="H244" s="4">
        <v>187.7</v>
      </c>
      <c r="I244" s="16" t="s">
        <v>971</v>
      </c>
      <c r="J244" t="str">
        <f>IF(ISERROR(VLOOKUP($C244,Сумма!$B$3:$C$855,2,FALSE)),0,IF(VLOOKUP($C244,Сумма!$B$3:$N$855,13,FALSE)=I244,VLOOKUP($C244,Сумма!$B$3:$C$855,2,FALSE),0))</f>
        <v>СШОР 18 Канищева</v>
      </c>
    </row>
    <row r="245" spans="1:10" x14ac:dyDescent="0.35">
      <c r="A245" t="str">
        <f t="shared" si="3"/>
        <v>Панков НикитаМ12</v>
      </c>
      <c r="B245" s="4">
        <v>5</v>
      </c>
      <c r="C245" s="4" t="s">
        <v>228</v>
      </c>
      <c r="D245" s="4" t="s">
        <v>37</v>
      </c>
      <c r="E245" s="4">
        <v>2010</v>
      </c>
      <c r="F245" s="5">
        <v>1.0185185185185184E-2</v>
      </c>
      <c r="G245" s="4">
        <v>5</v>
      </c>
      <c r="H245" s="4">
        <v>187.2</v>
      </c>
      <c r="I245" s="16" t="s">
        <v>971</v>
      </c>
      <c r="J245" t="str">
        <f>IF(ISERROR(VLOOKUP($C245,Сумма!$B$3:$C$855,2,FALSE)),0,IF(VLOOKUP($C245,Сумма!$B$3:$N$855,13,FALSE)=I245,VLOOKUP($C245,Сумма!$B$3:$C$855,2,FALSE),0))</f>
        <v>СШОР 18 Макейчик</v>
      </c>
    </row>
    <row r="246" spans="1:10" x14ac:dyDescent="0.35">
      <c r="A246" t="str">
        <f t="shared" si="3"/>
        <v>Мещеряков МаксимМ12</v>
      </c>
      <c r="B246" s="4">
        <v>6</v>
      </c>
      <c r="C246" s="4" t="s">
        <v>522</v>
      </c>
      <c r="D246" s="4" t="s">
        <v>784</v>
      </c>
      <c r="E246" s="4">
        <v>2011</v>
      </c>
      <c r="F246" s="5">
        <v>1.0243055555555556E-2</v>
      </c>
      <c r="G246" s="4">
        <v>6</v>
      </c>
      <c r="H246" s="4">
        <v>186.6</v>
      </c>
      <c r="I246" s="16" t="s">
        <v>971</v>
      </c>
      <c r="J246" t="str">
        <f>IF(ISERROR(VLOOKUP($C246,Сумма!$B$3:$C$855,2,FALSE)),0,IF(VLOOKUP($C246,Сумма!$B$3:$N$855,13,FALSE)=I246,VLOOKUP($C246,Сумма!$B$3:$C$855,2,FALSE),0))</f>
        <v>СШОР 18 Авдеев</v>
      </c>
    </row>
    <row r="247" spans="1:10" x14ac:dyDescent="0.35">
      <c r="A247" t="str">
        <f t="shared" si="3"/>
        <v>Шекк ТимурМ12</v>
      </c>
      <c r="B247" s="4">
        <v>7</v>
      </c>
      <c r="C247" s="4" t="s">
        <v>840</v>
      </c>
      <c r="D247" s="4" t="s">
        <v>798</v>
      </c>
      <c r="E247" s="4">
        <v>2010</v>
      </c>
      <c r="F247" s="5">
        <v>1.0277777777777778E-2</v>
      </c>
      <c r="G247" s="4">
        <v>7</v>
      </c>
      <c r="H247" s="4">
        <v>186.2</v>
      </c>
      <c r="I247" s="16" t="s">
        <v>971</v>
      </c>
      <c r="J247" t="str">
        <f>IF(ISERROR(VLOOKUP($C247,Сумма!$B$3:$C$855,2,FALSE)),0,IF(VLOOKUP($C247,Сумма!$B$3:$N$855,13,FALSE)=I247,VLOOKUP($C247,Сумма!$B$3:$C$855,2,FALSE),0))</f>
        <v>Углянец</v>
      </c>
    </row>
    <row r="248" spans="1:10" x14ac:dyDescent="0.35">
      <c r="A248" t="str">
        <f t="shared" si="3"/>
        <v>Спицын ЯрославМ12</v>
      </c>
      <c r="B248" s="4">
        <v>8</v>
      </c>
      <c r="C248" s="4" t="s">
        <v>230</v>
      </c>
      <c r="D248" s="4" t="s">
        <v>39</v>
      </c>
      <c r="E248" s="4">
        <v>2011</v>
      </c>
      <c r="F248" s="5">
        <v>1.068287037037037E-2</v>
      </c>
      <c r="G248" s="4">
        <v>8</v>
      </c>
      <c r="H248" s="4">
        <v>181.7</v>
      </c>
      <c r="I248" s="16" t="s">
        <v>971</v>
      </c>
      <c r="J248" t="str">
        <f>IF(ISERROR(VLOOKUP($C248,Сумма!$B$3:$C$855,2,FALSE)),0,IF(VLOOKUP($C248,Сумма!$B$3:$N$855,13,FALSE)=I248,VLOOKUP($C248,Сумма!$B$3:$C$855,2,FALSE),0))</f>
        <v>СШОР 18 Sirius Пи</v>
      </c>
    </row>
    <row r="249" spans="1:10" x14ac:dyDescent="0.35">
      <c r="A249" t="str">
        <f t="shared" si="3"/>
        <v>Мелихов МаксимМ12</v>
      </c>
      <c r="B249" s="4">
        <v>9</v>
      </c>
      <c r="C249" s="4" t="s">
        <v>259</v>
      </c>
      <c r="D249" s="4" t="s">
        <v>61</v>
      </c>
      <c r="E249" s="4">
        <v>2010</v>
      </c>
      <c r="F249" s="5">
        <v>1.0972222222222223E-2</v>
      </c>
      <c r="G249" s="4">
        <v>9</v>
      </c>
      <c r="H249" s="4">
        <v>178.5</v>
      </c>
      <c r="I249" s="16" t="s">
        <v>971</v>
      </c>
      <c r="J249" t="str">
        <f>IF(ISERROR(VLOOKUP($C249,Сумма!$B$3:$C$855,2,FALSE)),0,IF(VLOOKUP($C249,Сумма!$B$3:$N$855,13,FALSE)=I249,VLOOKUP($C249,Сумма!$B$3:$C$855,2,FALSE),0))</f>
        <v>СШОР 18 Азимут</v>
      </c>
    </row>
    <row r="250" spans="1:10" x14ac:dyDescent="0.35">
      <c r="A250" t="str">
        <f t="shared" si="3"/>
        <v>Митин АлександрМ12</v>
      </c>
      <c r="B250" s="4">
        <v>10</v>
      </c>
      <c r="C250" s="4" t="s">
        <v>749</v>
      </c>
      <c r="D250" s="4" t="s">
        <v>61</v>
      </c>
      <c r="E250" s="4">
        <v>2010</v>
      </c>
      <c r="F250" s="5">
        <v>1.113425925925926E-2</v>
      </c>
      <c r="G250" s="4">
        <v>10</v>
      </c>
      <c r="H250" s="4">
        <v>176.7</v>
      </c>
      <c r="I250" s="16" t="s">
        <v>971</v>
      </c>
      <c r="J250" t="str">
        <f>IF(ISERROR(VLOOKUP($C250,Сумма!$B$3:$C$855,2,FALSE)),0,IF(VLOOKUP($C250,Сумма!$B$3:$N$855,13,FALSE)=I250,VLOOKUP($C250,Сумма!$B$3:$C$855,2,FALSE),0))</f>
        <v>СШОР 18 Азимут</v>
      </c>
    </row>
    <row r="251" spans="1:10" x14ac:dyDescent="0.35">
      <c r="A251" t="str">
        <f t="shared" si="3"/>
        <v>Инютин СтаниславМ12</v>
      </c>
      <c r="B251" s="4">
        <v>11</v>
      </c>
      <c r="C251" s="4" t="s">
        <v>751</v>
      </c>
      <c r="D251" s="4" t="s">
        <v>33</v>
      </c>
      <c r="E251" s="4">
        <v>2011</v>
      </c>
      <c r="F251" s="5">
        <v>1.136574074074074E-2</v>
      </c>
      <c r="G251" s="4">
        <v>11</v>
      </c>
      <c r="H251" s="4">
        <v>174.2</v>
      </c>
      <c r="I251" s="16" t="s">
        <v>971</v>
      </c>
      <c r="J251" t="str">
        <f>IF(ISERROR(VLOOKUP($C251,Сумма!$B$3:$C$855,2,FALSE)),0,IF(VLOOKUP($C251,Сумма!$B$3:$N$855,13,FALSE)=I251,VLOOKUP($C251,Сумма!$B$3:$C$855,2,FALSE),0))</f>
        <v>СШОР 18 ОРИОН</v>
      </c>
    </row>
    <row r="252" spans="1:10" x14ac:dyDescent="0.35">
      <c r="A252" t="str">
        <f t="shared" si="3"/>
        <v>Чеботарев МихаилМ12</v>
      </c>
      <c r="B252" s="4">
        <v>12</v>
      </c>
      <c r="C252" s="4" t="s">
        <v>249</v>
      </c>
      <c r="D252" s="4" t="s">
        <v>149</v>
      </c>
      <c r="E252" s="4">
        <v>2010</v>
      </c>
      <c r="F252" s="5">
        <v>1.1412037037037038E-2</v>
      </c>
      <c r="G252" s="4">
        <v>12</v>
      </c>
      <c r="H252" s="4">
        <v>173.6</v>
      </c>
      <c r="I252" s="16" t="s">
        <v>971</v>
      </c>
      <c r="J252" t="str">
        <f>IF(ISERROR(VLOOKUP($C252,Сумма!$B$3:$C$855,2,FALSE)),0,IF(VLOOKUP($C252,Сумма!$B$3:$N$855,13,FALSE)=I252,VLOOKUP($C252,Сумма!$B$3:$C$855,2,FALSE),0))</f>
        <v>СШОР 18 Олимп</v>
      </c>
    </row>
    <row r="253" spans="1:10" x14ac:dyDescent="0.35">
      <c r="A253" t="str">
        <f t="shared" si="3"/>
        <v>Тихонов ВалерийМ12</v>
      </c>
      <c r="B253" s="4">
        <v>13</v>
      </c>
      <c r="C253" s="4" t="s">
        <v>237</v>
      </c>
      <c r="D253" s="4" t="s">
        <v>37</v>
      </c>
      <c r="E253" s="4">
        <v>2011</v>
      </c>
      <c r="F253" s="5">
        <v>1.1423611111111112E-2</v>
      </c>
      <c r="G253" s="4">
        <v>13</v>
      </c>
      <c r="H253" s="4">
        <v>173.5</v>
      </c>
      <c r="I253" s="16" t="s">
        <v>971</v>
      </c>
      <c r="J253" t="str">
        <f>IF(ISERROR(VLOOKUP($C253,Сумма!$B$3:$C$855,2,FALSE)),0,IF(VLOOKUP($C253,Сумма!$B$3:$N$855,13,FALSE)=I253,VLOOKUP($C253,Сумма!$B$3:$C$855,2,FALSE),0))</f>
        <v>СШОР 18 Макейчик</v>
      </c>
    </row>
    <row r="254" spans="1:10" x14ac:dyDescent="0.35">
      <c r="A254" t="str">
        <f t="shared" si="3"/>
        <v>Титов АлександрМ12</v>
      </c>
      <c r="B254" s="4">
        <v>14</v>
      </c>
      <c r="C254" s="4" t="s">
        <v>841</v>
      </c>
      <c r="D254" s="4" t="s">
        <v>33</v>
      </c>
      <c r="E254" s="4">
        <v>2010</v>
      </c>
      <c r="F254" s="5">
        <v>1.1562499999999998E-2</v>
      </c>
      <c r="G254" s="4">
        <v>14</v>
      </c>
      <c r="H254" s="4">
        <v>172</v>
      </c>
      <c r="I254" s="16" t="s">
        <v>971</v>
      </c>
      <c r="J254" t="str">
        <f>IF(ISERROR(VLOOKUP($C254,Сумма!$B$3:$C$855,2,FALSE)),0,IF(VLOOKUP($C254,Сумма!$B$3:$N$855,13,FALSE)=I254,VLOOKUP($C254,Сумма!$B$3:$C$855,2,FALSE),0))</f>
        <v>СШОР 18 ОРИОН</v>
      </c>
    </row>
    <row r="255" spans="1:10" x14ac:dyDescent="0.35">
      <c r="A255" t="str">
        <f t="shared" si="3"/>
        <v>Москаленко МихаилМ12</v>
      </c>
      <c r="B255" s="4">
        <v>15</v>
      </c>
      <c r="C255" s="4" t="s">
        <v>683</v>
      </c>
      <c r="D255" s="4" t="s">
        <v>48</v>
      </c>
      <c r="E255" s="4">
        <v>2010</v>
      </c>
      <c r="F255" s="5">
        <v>1.1724537037037035E-2</v>
      </c>
      <c r="G255" s="4">
        <v>15</v>
      </c>
      <c r="H255" s="4">
        <v>170.2</v>
      </c>
      <c r="I255" s="16" t="s">
        <v>971</v>
      </c>
      <c r="J255" t="str">
        <f>IF(ISERROR(VLOOKUP($C255,Сумма!$B$3:$C$855,2,FALSE)),0,IF(VLOOKUP($C255,Сумма!$B$3:$N$855,13,FALSE)=I255,VLOOKUP($C255,Сумма!$B$3:$C$855,2,FALSE),0))</f>
        <v>СШОР 18 Юго-Запад</v>
      </c>
    </row>
    <row r="256" spans="1:10" x14ac:dyDescent="0.35">
      <c r="A256" t="str">
        <f t="shared" si="3"/>
        <v>Демиденков АлександрМ12</v>
      </c>
      <c r="B256" s="4">
        <v>16</v>
      </c>
      <c r="C256" s="4" t="s">
        <v>514</v>
      </c>
      <c r="D256" s="4" t="s">
        <v>112</v>
      </c>
      <c r="E256" s="4">
        <v>2010</v>
      </c>
      <c r="F256" s="5">
        <v>1.2175925925925929E-2</v>
      </c>
      <c r="G256" s="4">
        <v>16</v>
      </c>
      <c r="H256" s="4">
        <v>165.2</v>
      </c>
      <c r="I256" s="16" t="s">
        <v>971</v>
      </c>
      <c r="J256" t="str">
        <f>IF(ISERROR(VLOOKUP($C256,Сумма!$B$3:$C$855,2,FALSE)),0,IF(VLOOKUP($C256,Сумма!$B$3:$N$855,13,FALSE)=I256,VLOOKUP($C256,Сумма!$B$3:$C$855,2,FALSE),0))</f>
        <v>СШОР 18 Канищева</v>
      </c>
    </row>
    <row r="257" spans="1:10" x14ac:dyDescent="0.35">
      <c r="A257" t="str">
        <f t="shared" si="3"/>
        <v>Поляков ПавелМ12</v>
      </c>
      <c r="B257" s="4">
        <v>17</v>
      </c>
      <c r="C257" s="4" t="s">
        <v>517</v>
      </c>
      <c r="D257" s="4" t="s">
        <v>33</v>
      </c>
      <c r="E257" s="4">
        <v>2010</v>
      </c>
      <c r="F257" s="5">
        <v>1.2314814814814815E-2</v>
      </c>
      <c r="G257" s="4">
        <v>17</v>
      </c>
      <c r="H257" s="4">
        <v>163.6</v>
      </c>
      <c r="I257" s="16" t="s">
        <v>971</v>
      </c>
      <c r="J257" t="str">
        <f>IF(ISERROR(VLOOKUP($C257,Сумма!$B$3:$C$855,2,FALSE)),0,IF(VLOOKUP($C257,Сумма!$B$3:$N$855,13,FALSE)=I257,VLOOKUP($C257,Сумма!$B$3:$C$855,2,FALSE),0))</f>
        <v>СШОР 18 ОРИОН</v>
      </c>
    </row>
    <row r="258" spans="1:10" x14ac:dyDescent="0.35">
      <c r="A258" t="str">
        <f t="shared" si="3"/>
        <v>Панин АртёмМ12</v>
      </c>
      <c r="B258" s="4">
        <v>18</v>
      </c>
      <c r="C258" s="4" t="s">
        <v>243</v>
      </c>
      <c r="D258" s="4" t="s">
        <v>61</v>
      </c>
      <c r="E258" s="4">
        <v>2011</v>
      </c>
      <c r="F258" s="5">
        <v>1.2442129629629629E-2</v>
      </c>
      <c r="G258" s="4">
        <v>18</v>
      </c>
      <c r="H258" s="4">
        <v>162.19999999999999</v>
      </c>
      <c r="I258" s="16" t="s">
        <v>971</v>
      </c>
      <c r="J258" t="str">
        <f>IF(ISERROR(VLOOKUP($C258,Сумма!$B$3:$C$855,2,FALSE)),0,IF(VLOOKUP($C258,Сумма!$B$3:$N$855,13,FALSE)=I258,VLOOKUP($C258,Сумма!$B$3:$C$855,2,FALSE),0))</f>
        <v>СШОР 18 Азимут</v>
      </c>
    </row>
    <row r="259" spans="1:10" x14ac:dyDescent="0.35">
      <c r="A259" t="str">
        <f t="shared" si="3"/>
        <v>Кабанов ЯрославМ12</v>
      </c>
      <c r="B259" s="4">
        <v>19</v>
      </c>
      <c r="C259" s="4" t="s">
        <v>519</v>
      </c>
      <c r="D259" s="4" t="s">
        <v>39</v>
      </c>
      <c r="E259" s="4">
        <v>2010</v>
      </c>
      <c r="F259" s="5">
        <v>1.2442129629629629E-2</v>
      </c>
      <c r="G259" s="4">
        <f xml:space="preserve"> 18</f>
        <v>18</v>
      </c>
      <c r="H259" s="4">
        <v>162.19999999999999</v>
      </c>
      <c r="I259" s="16" t="s">
        <v>971</v>
      </c>
      <c r="J259" t="str">
        <f>IF(ISERROR(VLOOKUP($C259,Сумма!$B$3:$C$855,2,FALSE)),0,IF(VLOOKUP($C259,Сумма!$B$3:$N$855,13,FALSE)=I259,VLOOKUP($C259,Сумма!$B$3:$C$855,2,FALSE),0))</f>
        <v>СШОР 18 Sirius Пи</v>
      </c>
    </row>
    <row r="260" spans="1:10" x14ac:dyDescent="0.35">
      <c r="A260" t="str">
        <f t="shared" si="3"/>
        <v>Борщев ПавелМ12</v>
      </c>
      <c r="B260" s="4">
        <v>20</v>
      </c>
      <c r="C260" s="4" t="s">
        <v>510</v>
      </c>
      <c r="D260" s="4" t="s">
        <v>35</v>
      </c>
      <c r="E260" s="4">
        <v>2010</v>
      </c>
      <c r="F260" s="5">
        <v>1.2465277777777777E-2</v>
      </c>
      <c r="G260" s="4">
        <v>20</v>
      </c>
      <c r="H260" s="4">
        <v>162</v>
      </c>
      <c r="I260" s="16" t="s">
        <v>971</v>
      </c>
      <c r="J260" t="str">
        <f>IF(ISERROR(VLOOKUP($C260,Сумма!$B$3:$C$855,2,FALSE)),0,IF(VLOOKUP($C260,Сумма!$B$3:$N$855,13,FALSE)=I260,VLOOKUP($C260,Сумма!$B$3:$C$855,2,FALSE),0))</f>
        <v>СШОР 18 АТЛЕТ</v>
      </c>
    </row>
    <row r="261" spans="1:10" x14ac:dyDescent="0.35">
      <c r="A261" t="str">
        <f t="shared" si="3"/>
        <v>Парахин ВладимирМ12</v>
      </c>
      <c r="B261" s="4">
        <v>21</v>
      </c>
      <c r="C261" s="4" t="s">
        <v>267</v>
      </c>
      <c r="D261" s="4" t="s">
        <v>44</v>
      </c>
      <c r="E261" s="4">
        <v>2011</v>
      </c>
      <c r="F261" s="5">
        <v>1.3113425925925926E-2</v>
      </c>
      <c r="G261" s="4">
        <v>21</v>
      </c>
      <c r="H261" s="4">
        <v>154.80000000000001</v>
      </c>
      <c r="I261" s="16" t="s">
        <v>971</v>
      </c>
      <c r="J261" t="str">
        <f>IF(ISERROR(VLOOKUP($C261,Сумма!$B$3:$C$855,2,FALSE)),0,IF(VLOOKUP($C261,Сумма!$B$3:$N$855,13,FALSE)=I261,VLOOKUP($C261,Сумма!$B$3:$C$855,2,FALSE),0))</f>
        <v>СШОР 18 Берёзовая р</v>
      </c>
    </row>
    <row r="262" spans="1:10" x14ac:dyDescent="0.35">
      <c r="A262" t="str">
        <f t="shared" si="3"/>
        <v>Пономарев РоманМ12</v>
      </c>
      <c r="B262" s="4">
        <v>22</v>
      </c>
      <c r="C262" s="4" t="s">
        <v>247</v>
      </c>
      <c r="D262" s="4" t="s">
        <v>58</v>
      </c>
      <c r="E262" s="4">
        <v>2011</v>
      </c>
      <c r="F262" s="5">
        <v>1.3136574074074077E-2</v>
      </c>
      <c r="G262" s="4">
        <v>22</v>
      </c>
      <c r="H262" s="4">
        <v>154.5</v>
      </c>
      <c r="I262" s="16" t="s">
        <v>971</v>
      </c>
      <c r="J262" t="str">
        <f>IF(ISERROR(VLOOKUP($C262,Сумма!$B$3:$C$855,2,FALSE)),0,IF(VLOOKUP($C262,Сумма!$B$3:$N$855,13,FALSE)=I262,VLOOKUP($C262,Сумма!$B$3:$C$855,2,FALSE),0))</f>
        <v>СШОР 18 Дон спорт</v>
      </c>
    </row>
    <row r="263" spans="1:10" x14ac:dyDescent="0.35">
      <c r="A263" t="str">
        <f t="shared" si="3"/>
        <v>Пырков КонстантинМ12</v>
      </c>
      <c r="B263" s="4">
        <v>23</v>
      </c>
      <c r="C263" s="4" t="s">
        <v>251</v>
      </c>
      <c r="D263" s="4" t="s">
        <v>35</v>
      </c>
      <c r="E263" s="4">
        <v>2011</v>
      </c>
      <c r="F263" s="5">
        <v>1.3391203703703704E-2</v>
      </c>
      <c r="G263" s="4">
        <v>23</v>
      </c>
      <c r="H263" s="4">
        <v>151.69999999999999</v>
      </c>
      <c r="I263" s="16" t="s">
        <v>971</v>
      </c>
      <c r="J263" t="str">
        <f>IF(ISERROR(VLOOKUP($C263,Сумма!$B$3:$C$855,2,FALSE)),0,IF(VLOOKUP($C263,Сумма!$B$3:$N$855,13,FALSE)=I263,VLOOKUP($C263,Сумма!$B$3:$C$855,2,FALSE),0))</f>
        <v>СШОР 18 АТЛЕТ</v>
      </c>
    </row>
    <row r="264" spans="1:10" x14ac:dyDescent="0.35">
      <c r="A264" t="str">
        <f t="shared" si="3"/>
        <v>Савельев ВладимирМ12</v>
      </c>
      <c r="B264" s="4">
        <v>24</v>
      </c>
      <c r="C264" s="4" t="s">
        <v>233</v>
      </c>
      <c r="D264" s="4" t="s">
        <v>48</v>
      </c>
      <c r="E264" s="4">
        <v>2011</v>
      </c>
      <c r="F264" s="5">
        <v>1.3796296296296298E-2</v>
      </c>
      <c r="G264" s="4">
        <v>24</v>
      </c>
      <c r="H264" s="4">
        <v>147.19999999999999</v>
      </c>
      <c r="I264" s="16" t="s">
        <v>971</v>
      </c>
      <c r="J264" t="str">
        <f>IF(ISERROR(VLOOKUP($C264,Сумма!$B$3:$C$855,2,FALSE)),0,IF(VLOOKUP($C264,Сумма!$B$3:$N$855,13,FALSE)=I264,VLOOKUP($C264,Сумма!$B$3:$C$855,2,FALSE),0))</f>
        <v>Воронеж</v>
      </c>
    </row>
    <row r="265" spans="1:10" x14ac:dyDescent="0.35">
      <c r="A265" t="str">
        <f t="shared" si="3"/>
        <v>Суфиянов СеменМ12</v>
      </c>
      <c r="B265" s="4">
        <v>25</v>
      </c>
      <c r="C265" s="4" t="s">
        <v>235</v>
      </c>
      <c r="D265" s="4" t="s">
        <v>58</v>
      </c>
      <c r="E265" s="4">
        <v>2010</v>
      </c>
      <c r="F265" s="5">
        <v>1.3796296296296298E-2</v>
      </c>
      <c r="G265" s="4">
        <f xml:space="preserve"> 24</f>
        <v>24</v>
      </c>
      <c r="H265" s="4">
        <v>147.19999999999999</v>
      </c>
      <c r="I265" s="16" t="s">
        <v>971</v>
      </c>
      <c r="J265" t="str">
        <f>IF(ISERROR(VLOOKUP($C265,Сумма!$B$3:$C$855,2,FALSE)),0,IF(VLOOKUP($C265,Сумма!$B$3:$N$855,13,FALSE)=I265,VLOOKUP($C265,Сумма!$B$3:$C$855,2,FALSE),0))</f>
        <v>СШОР 18 Дон спорт</v>
      </c>
    </row>
    <row r="266" spans="1:10" x14ac:dyDescent="0.35">
      <c r="A266" t="str">
        <f t="shared" si="3"/>
        <v>Недосекин ВладимирМ12</v>
      </c>
      <c r="B266" s="4">
        <v>26</v>
      </c>
      <c r="C266" s="4" t="s">
        <v>520</v>
      </c>
      <c r="D266" s="4" t="s">
        <v>39</v>
      </c>
      <c r="E266" s="4">
        <v>2010</v>
      </c>
      <c r="F266" s="5">
        <v>1.4212962962962962E-2</v>
      </c>
      <c r="G266" s="4">
        <v>26</v>
      </c>
      <c r="H266" s="4">
        <v>142.6</v>
      </c>
      <c r="I266" s="16" t="s">
        <v>971</v>
      </c>
      <c r="J266" t="str">
        <f>IF(ISERROR(VLOOKUP($C266,Сумма!$B$3:$C$855,2,FALSE)),0,IF(VLOOKUP($C266,Сумма!$B$3:$N$855,13,FALSE)=I266,VLOOKUP($C266,Сумма!$B$3:$C$855,2,FALSE),0))</f>
        <v>СШОР 18 Sirius Пи</v>
      </c>
    </row>
    <row r="267" spans="1:10" x14ac:dyDescent="0.35">
      <c r="A267" t="str">
        <f t="shared" si="3"/>
        <v>Насонов КириллМ12</v>
      </c>
      <c r="B267" s="4">
        <v>27</v>
      </c>
      <c r="C267" s="4" t="s">
        <v>690</v>
      </c>
      <c r="D267" s="4" t="s">
        <v>35</v>
      </c>
      <c r="E267" s="4">
        <v>2011</v>
      </c>
      <c r="F267" s="5">
        <v>1.4745370370370372E-2</v>
      </c>
      <c r="G267" s="4">
        <v>27</v>
      </c>
      <c r="H267" s="4">
        <v>136.69999999999999</v>
      </c>
      <c r="I267" s="16" t="s">
        <v>971</v>
      </c>
      <c r="J267" t="str">
        <f>IF(ISERROR(VLOOKUP($C267,Сумма!$B$3:$C$855,2,FALSE)),0,IF(VLOOKUP($C267,Сумма!$B$3:$N$855,13,FALSE)=I267,VLOOKUP($C267,Сумма!$B$3:$C$855,2,FALSE),0))</f>
        <v>СШОР 18 АТЛЕТ</v>
      </c>
    </row>
    <row r="268" spans="1:10" x14ac:dyDescent="0.35">
      <c r="A268" t="str">
        <f t="shared" si="3"/>
        <v>Сайгаков КонстантинМ12</v>
      </c>
      <c r="B268" s="4">
        <v>28</v>
      </c>
      <c r="C268" s="4" t="s">
        <v>254</v>
      </c>
      <c r="D268" s="4" t="s">
        <v>44</v>
      </c>
      <c r="E268" s="4">
        <v>2010</v>
      </c>
      <c r="F268" s="5">
        <v>1.5162037037037036E-2</v>
      </c>
      <c r="G268" s="4">
        <v>28</v>
      </c>
      <c r="H268" s="4">
        <v>132.1</v>
      </c>
      <c r="I268" s="16" t="s">
        <v>971</v>
      </c>
      <c r="J268" t="str">
        <f>IF(ISERROR(VLOOKUP($C268,Сумма!$B$3:$C$855,2,FALSE)),0,IF(VLOOKUP($C268,Сумма!$B$3:$N$855,13,FALSE)=I268,VLOOKUP($C268,Сумма!$B$3:$C$855,2,FALSE),0))</f>
        <v>СШОР 18 Берёзовая р</v>
      </c>
    </row>
    <row r="269" spans="1:10" x14ac:dyDescent="0.35">
      <c r="A269" t="str">
        <f t="shared" si="3"/>
        <v>Светителенко ПавелМ12</v>
      </c>
      <c r="B269" s="4">
        <v>29</v>
      </c>
      <c r="C269" s="4" t="s">
        <v>231</v>
      </c>
      <c r="D269" s="4" t="s">
        <v>784</v>
      </c>
      <c r="E269" s="4">
        <v>2010</v>
      </c>
      <c r="F269" s="5">
        <v>1.5636574074074074E-2</v>
      </c>
      <c r="G269" s="4">
        <v>29</v>
      </c>
      <c r="H269" s="4">
        <v>126.8</v>
      </c>
      <c r="I269" s="16" t="s">
        <v>971</v>
      </c>
      <c r="J269" t="str">
        <f>IF(ISERROR(VLOOKUP($C269,Сумма!$B$3:$C$855,2,FALSE)),0,IF(VLOOKUP($C269,Сумма!$B$3:$N$855,13,FALSE)=I269,VLOOKUP($C269,Сумма!$B$3:$C$855,2,FALSE),0))</f>
        <v>СШОР 18 Авдеев</v>
      </c>
    </row>
    <row r="270" spans="1:10" x14ac:dyDescent="0.35">
      <c r="A270" t="str">
        <f t="shared" ref="A270:A333" si="4">C270&amp;I270</f>
        <v>Свиридов ЯрославМ12</v>
      </c>
      <c r="B270" s="4">
        <v>30</v>
      </c>
      <c r="C270" s="4" t="s">
        <v>252</v>
      </c>
      <c r="D270" s="4" t="s">
        <v>37</v>
      </c>
      <c r="E270" s="4">
        <v>2011</v>
      </c>
      <c r="F270" s="5">
        <v>1.6076388888888887E-2</v>
      </c>
      <c r="G270" s="4">
        <v>30</v>
      </c>
      <c r="H270" s="4">
        <v>122</v>
      </c>
      <c r="I270" s="16" t="s">
        <v>971</v>
      </c>
      <c r="J270" t="str">
        <f>IF(ISERROR(VLOOKUP($C270,Сумма!$B$3:$C$855,2,FALSE)),0,IF(VLOOKUP($C270,Сумма!$B$3:$N$855,13,FALSE)=I270,VLOOKUP($C270,Сумма!$B$3:$C$855,2,FALSE),0))</f>
        <v>СШОР 18 Макейчик</v>
      </c>
    </row>
    <row r="271" spans="1:10" x14ac:dyDescent="0.35">
      <c r="A271" t="str">
        <f t="shared" si="4"/>
        <v>Зенищев МакарМ12</v>
      </c>
      <c r="B271" s="4">
        <v>31</v>
      </c>
      <c r="C271" s="4" t="s">
        <v>232</v>
      </c>
      <c r="D271" s="4" t="s">
        <v>44</v>
      </c>
      <c r="E271" s="4">
        <v>2010</v>
      </c>
      <c r="F271" s="5">
        <v>1.6157407407407409E-2</v>
      </c>
      <c r="G271" s="4">
        <v>31</v>
      </c>
      <c r="H271" s="4">
        <v>121.1</v>
      </c>
      <c r="I271" s="16" t="s">
        <v>971</v>
      </c>
      <c r="J271" t="str">
        <f>IF(ISERROR(VLOOKUP($C271,Сумма!$B$3:$C$855,2,FALSE)),0,IF(VLOOKUP($C271,Сумма!$B$3:$N$855,13,FALSE)=I271,VLOOKUP($C271,Сумма!$B$3:$C$855,2,FALSE),0))</f>
        <v>СШОР 18 Берёзовая р</v>
      </c>
    </row>
    <row r="272" spans="1:10" x14ac:dyDescent="0.35">
      <c r="A272" t="str">
        <f t="shared" si="4"/>
        <v>Меркулов АндрейМ12</v>
      </c>
      <c r="B272" s="4">
        <v>32</v>
      </c>
      <c r="C272" s="4" t="s">
        <v>521</v>
      </c>
      <c r="D272" s="4" t="s">
        <v>112</v>
      </c>
      <c r="E272" s="4">
        <v>2011</v>
      </c>
      <c r="F272" s="5">
        <v>1.6747685185185185E-2</v>
      </c>
      <c r="G272" s="4">
        <v>32</v>
      </c>
      <c r="H272" s="4">
        <v>114.5</v>
      </c>
      <c r="I272" s="16" t="s">
        <v>971</v>
      </c>
      <c r="J272" t="str">
        <f>IF(ISERROR(VLOOKUP($C272,Сумма!$B$3:$C$855,2,FALSE)),0,IF(VLOOKUP($C272,Сумма!$B$3:$N$855,13,FALSE)=I272,VLOOKUP($C272,Сумма!$B$3:$C$855,2,FALSE),0))</f>
        <v>СШОР 18 Канищева</v>
      </c>
    </row>
    <row r="273" spans="1:10" x14ac:dyDescent="0.35">
      <c r="A273" t="str">
        <f t="shared" si="4"/>
        <v>Головин МаксимМ12</v>
      </c>
      <c r="B273" s="4">
        <v>33</v>
      </c>
      <c r="C273" s="4" t="s">
        <v>258</v>
      </c>
      <c r="D273" s="4" t="s">
        <v>33</v>
      </c>
      <c r="E273" s="4">
        <v>2010</v>
      </c>
      <c r="F273" s="5">
        <v>1.6863425925925928E-2</v>
      </c>
      <c r="G273" s="4">
        <v>33</v>
      </c>
      <c r="H273" s="4">
        <v>113.3</v>
      </c>
      <c r="I273" s="16" t="s">
        <v>971</v>
      </c>
      <c r="J273" t="str">
        <f>IF(ISERROR(VLOOKUP($C273,Сумма!$B$3:$C$855,2,FALSE)),0,IF(VLOOKUP($C273,Сумма!$B$3:$N$855,13,FALSE)=I273,VLOOKUP($C273,Сумма!$B$3:$C$855,2,FALSE),0))</f>
        <v>СШОР 18 ОРИОН</v>
      </c>
    </row>
    <row r="274" spans="1:10" x14ac:dyDescent="0.35">
      <c r="A274" t="str">
        <f t="shared" si="4"/>
        <v>Симаков ГригорийМ12</v>
      </c>
      <c r="B274" s="4">
        <v>34</v>
      </c>
      <c r="C274" s="4" t="s">
        <v>308</v>
      </c>
      <c r="D274" s="4" t="s">
        <v>33</v>
      </c>
      <c r="E274" s="4">
        <v>2010</v>
      </c>
      <c r="F274" s="5">
        <v>1.6886574074074075E-2</v>
      </c>
      <c r="G274" s="4">
        <v>34</v>
      </c>
      <c r="H274" s="4">
        <v>113</v>
      </c>
      <c r="I274" s="16" t="s">
        <v>971</v>
      </c>
      <c r="J274" t="str">
        <f>IF(ISERROR(VLOOKUP($C274,Сумма!$B$3:$C$855,2,FALSE)),0,IF(VLOOKUP($C274,Сумма!$B$3:$N$855,13,FALSE)=I274,VLOOKUP($C274,Сумма!$B$3:$C$855,2,FALSE),0))</f>
        <v>СШОР 18 ОРИОН</v>
      </c>
    </row>
    <row r="275" spans="1:10" x14ac:dyDescent="0.35">
      <c r="A275" t="str">
        <f t="shared" si="4"/>
        <v>Шкурган МихаилМ12</v>
      </c>
      <c r="B275" s="4">
        <v>35</v>
      </c>
      <c r="C275" s="4" t="s">
        <v>755</v>
      </c>
      <c r="D275" s="4" t="s">
        <v>35</v>
      </c>
      <c r="E275" s="4">
        <v>2011</v>
      </c>
      <c r="F275" s="5">
        <v>1.7685185185185182E-2</v>
      </c>
      <c r="G275" s="4">
        <v>35</v>
      </c>
      <c r="H275" s="4">
        <v>104.2</v>
      </c>
      <c r="I275" s="16" t="s">
        <v>971</v>
      </c>
      <c r="J275" t="str">
        <f>IF(ISERROR(VLOOKUP($C275,Сумма!$B$3:$C$855,2,FALSE)),0,IF(VLOOKUP($C275,Сумма!$B$3:$N$855,13,FALSE)=I275,VLOOKUP($C275,Сумма!$B$3:$C$855,2,FALSE),0))</f>
        <v>СШОР 18 АТЛЕТ</v>
      </c>
    </row>
    <row r="276" spans="1:10" x14ac:dyDescent="0.35">
      <c r="A276" t="str">
        <f t="shared" si="4"/>
        <v>Кинько ЯрославМ12</v>
      </c>
      <c r="B276" s="4">
        <v>36</v>
      </c>
      <c r="C276" s="4" t="s">
        <v>239</v>
      </c>
      <c r="D276" s="4" t="s">
        <v>37</v>
      </c>
      <c r="E276" s="4">
        <v>2010</v>
      </c>
      <c r="F276" s="5">
        <v>1.8368055555555554E-2</v>
      </c>
      <c r="G276" s="4">
        <v>36</v>
      </c>
      <c r="H276" s="4">
        <v>96.6</v>
      </c>
      <c r="I276" s="16" t="s">
        <v>971</v>
      </c>
      <c r="J276" t="str">
        <f>IF(ISERROR(VLOOKUP($C276,Сумма!$B$3:$C$855,2,FALSE)),0,IF(VLOOKUP($C276,Сумма!$B$3:$N$855,13,FALSE)=I276,VLOOKUP($C276,Сумма!$B$3:$C$855,2,FALSE),0))</f>
        <v>СШОР 18 Макейчик</v>
      </c>
    </row>
    <row r="277" spans="1:10" x14ac:dyDescent="0.35">
      <c r="A277" t="str">
        <f t="shared" si="4"/>
        <v>Данилин АлексейМ12</v>
      </c>
      <c r="B277" s="4">
        <v>37</v>
      </c>
      <c r="C277" s="4" t="s">
        <v>533</v>
      </c>
      <c r="D277" s="4" t="s">
        <v>44</v>
      </c>
      <c r="E277" s="4">
        <v>2011</v>
      </c>
      <c r="F277" s="5">
        <v>1.849537037037037E-2</v>
      </c>
      <c r="G277" s="4">
        <v>37</v>
      </c>
      <c r="H277" s="4">
        <v>95.2</v>
      </c>
      <c r="I277" s="16" t="s">
        <v>971</v>
      </c>
      <c r="J277" t="str">
        <f>IF(ISERROR(VLOOKUP($C277,Сумма!$B$3:$C$855,2,FALSE)),0,IF(VLOOKUP($C277,Сумма!$B$3:$N$855,13,FALSE)=I277,VLOOKUP($C277,Сумма!$B$3:$C$855,2,FALSE),0))</f>
        <v>СШОР 18 Берёзовая р</v>
      </c>
    </row>
    <row r="278" spans="1:10" x14ac:dyDescent="0.35">
      <c r="A278" t="str">
        <f t="shared" si="4"/>
        <v>Чебодаев МатвейМ12</v>
      </c>
      <c r="B278" s="4">
        <v>38</v>
      </c>
      <c r="C278" s="4" t="s">
        <v>750</v>
      </c>
      <c r="D278" s="4" t="s">
        <v>33</v>
      </c>
      <c r="E278" s="4">
        <v>2011</v>
      </c>
      <c r="F278" s="5">
        <v>2.0219907407407409E-2</v>
      </c>
      <c r="G278" s="4">
        <v>38</v>
      </c>
      <c r="H278" s="4">
        <v>76.099999999999994</v>
      </c>
      <c r="I278" s="16" t="s">
        <v>971</v>
      </c>
      <c r="J278" t="str">
        <f>IF(ISERROR(VLOOKUP($C278,Сумма!$B$3:$C$855,2,FALSE)),0,IF(VLOOKUP($C278,Сумма!$B$3:$N$855,13,FALSE)=I278,VLOOKUP($C278,Сумма!$B$3:$C$855,2,FALSE),0))</f>
        <v>СШОР 18 ОРИОН</v>
      </c>
    </row>
    <row r="279" spans="1:10" x14ac:dyDescent="0.35">
      <c r="A279" t="str">
        <f t="shared" si="4"/>
        <v>Апалихин ВладиславМ12</v>
      </c>
      <c r="B279" s="4">
        <v>39</v>
      </c>
      <c r="C279" s="4" t="s">
        <v>242</v>
      </c>
      <c r="D279" s="4" t="s">
        <v>94</v>
      </c>
      <c r="E279" s="4">
        <v>2011</v>
      </c>
      <c r="F279" s="5">
        <v>2.028935185185185E-2</v>
      </c>
      <c r="G279" s="4">
        <v>39</v>
      </c>
      <c r="H279" s="4">
        <v>75.3</v>
      </c>
      <c r="I279" s="16" t="s">
        <v>971</v>
      </c>
      <c r="J279" t="str">
        <f>IF(ISERROR(VLOOKUP($C279,Сумма!$B$3:$C$855,2,FALSE)),0,IF(VLOOKUP($C279,Сумма!$B$3:$N$855,13,FALSE)=I279,VLOOKUP($C279,Сумма!$B$3:$C$855,2,FALSE),0))</f>
        <v>СШОР 18 Вильденберг</v>
      </c>
    </row>
    <row r="280" spans="1:10" x14ac:dyDescent="0.35">
      <c r="A280" t="str">
        <f t="shared" si="4"/>
        <v>Яковлев ЕгорМ12</v>
      </c>
      <c r="B280" s="4">
        <v>40</v>
      </c>
      <c r="C280" s="4" t="s">
        <v>214</v>
      </c>
      <c r="D280" s="4" t="s">
        <v>787</v>
      </c>
      <c r="E280" s="4">
        <v>2011</v>
      </c>
      <c r="F280" s="5">
        <v>2.4583333333333332E-2</v>
      </c>
      <c r="G280" s="4">
        <v>40</v>
      </c>
      <c r="H280" s="4">
        <v>27.7</v>
      </c>
      <c r="I280" s="16" t="s">
        <v>971</v>
      </c>
      <c r="J280">
        <f>IF(ISERROR(VLOOKUP($C280,Сумма!$B$3:$C$855,2,FALSE)),0,IF(VLOOKUP($C280,Сумма!$B$3:$N$855,13,FALSE)=I280,VLOOKUP($C280,Сумма!$B$3:$C$855,2,FALSE),0))</f>
        <v>0</v>
      </c>
    </row>
    <row r="281" spans="1:10" x14ac:dyDescent="0.35">
      <c r="A281" t="str">
        <f t="shared" si="4"/>
        <v>Тищенко АндрейМ12</v>
      </c>
      <c r="B281" s="4">
        <v>41</v>
      </c>
      <c r="C281" s="4" t="s">
        <v>842</v>
      </c>
      <c r="D281" s="4" t="s">
        <v>211</v>
      </c>
      <c r="E281" s="4">
        <v>2011</v>
      </c>
      <c r="F281" s="5">
        <v>2.4606481481481479E-2</v>
      </c>
      <c r="G281" s="4">
        <v>41</v>
      </c>
      <c r="H281" s="4">
        <v>27.5</v>
      </c>
      <c r="I281" s="16" t="s">
        <v>971</v>
      </c>
      <c r="J281" t="str">
        <f>IF(ISERROR(VLOOKUP($C281,Сумма!$B$3:$C$855,2,FALSE)),0,IF(VLOOKUP($C281,Сумма!$B$3:$N$855,13,FALSE)=I281,VLOOKUP($C281,Сумма!$B$3:$C$855,2,FALSE),0))</f>
        <v>СШОР 18 Тураев</v>
      </c>
    </row>
    <row r="282" spans="1:10" x14ac:dyDescent="0.35">
      <c r="A282" t="str">
        <f t="shared" si="4"/>
        <v>Стародубцев ДмитрийМ12</v>
      </c>
      <c r="B282" s="4">
        <v>42</v>
      </c>
      <c r="C282" s="4" t="s">
        <v>756</v>
      </c>
      <c r="D282" s="4" t="s">
        <v>48</v>
      </c>
      <c r="E282" s="4">
        <v>2011</v>
      </c>
      <c r="F282" s="5">
        <v>2.7743055555555559E-2</v>
      </c>
      <c r="G282" s="4">
        <v>42</v>
      </c>
      <c r="H282" s="4">
        <v>1</v>
      </c>
      <c r="I282" s="16" t="s">
        <v>971</v>
      </c>
      <c r="J282" t="str">
        <f>IF(ISERROR(VLOOKUP($C282,Сумма!$B$3:$C$855,2,FALSE)),0,IF(VLOOKUP($C282,Сумма!$B$3:$N$855,13,FALSE)=I282,VLOOKUP($C282,Сумма!$B$3:$C$855,2,FALSE),0))</f>
        <v>СШОР 18 Юго-Запад</v>
      </c>
    </row>
    <row r="283" spans="1:10" x14ac:dyDescent="0.35">
      <c r="A283" t="str">
        <f t="shared" si="4"/>
        <v>Трофимов ИванМ12</v>
      </c>
      <c r="B283" s="4">
        <v>43</v>
      </c>
      <c r="C283" s="4" t="s">
        <v>535</v>
      </c>
      <c r="D283" s="4" t="s">
        <v>48</v>
      </c>
      <c r="E283" s="4">
        <v>2011</v>
      </c>
      <c r="F283" s="5">
        <v>2.9074074074074075E-2</v>
      </c>
      <c r="G283" s="4">
        <v>43</v>
      </c>
      <c r="H283" s="4">
        <v>1</v>
      </c>
      <c r="I283" s="16" t="s">
        <v>971</v>
      </c>
      <c r="J283" t="str">
        <f>IF(ISERROR(VLOOKUP($C283,Сумма!$B$3:$C$855,2,FALSE)),0,IF(VLOOKUP($C283,Сумма!$B$3:$N$855,13,FALSE)=I283,VLOOKUP($C283,Сумма!$B$3:$C$855,2,FALSE),0))</f>
        <v>СШОР 18 Юго-Запад</v>
      </c>
    </row>
    <row r="284" spans="1:10" x14ac:dyDescent="0.35">
      <c r="A284" t="str">
        <f t="shared" si="4"/>
        <v>Селютин МатвейМ12</v>
      </c>
      <c r="B284" s="4">
        <v>44</v>
      </c>
      <c r="C284" s="4" t="s">
        <v>843</v>
      </c>
      <c r="D284" s="4" t="s">
        <v>784</v>
      </c>
      <c r="E284" s="4">
        <v>2010</v>
      </c>
      <c r="F284" s="5">
        <v>3.1354166666666662E-2</v>
      </c>
      <c r="G284" s="4">
        <v>44</v>
      </c>
      <c r="H284" s="4">
        <v>1</v>
      </c>
      <c r="I284" s="16" t="s">
        <v>971</v>
      </c>
      <c r="J284" t="str">
        <f>IF(ISERROR(VLOOKUP($C284,Сумма!$B$3:$C$855,2,FALSE)),0,IF(VLOOKUP($C284,Сумма!$B$3:$N$855,13,FALSE)=I284,VLOOKUP($C284,Сумма!$B$3:$C$855,2,FALSE),0))</f>
        <v>СШОР 18 Богданка</v>
      </c>
    </row>
    <row r="285" spans="1:10" x14ac:dyDescent="0.35">
      <c r="A285" t="str">
        <f t="shared" si="4"/>
        <v>Клочков ГлебМ12</v>
      </c>
      <c r="B285" s="4">
        <v>45</v>
      </c>
      <c r="C285" s="4" t="s">
        <v>257</v>
      </c>
      <c r="D285" s="4" t="s">
        <v>39</v>
      </c>
      <c r="E285" s="4">
        <v>2010</v>
      </c>
      <c r="F285" s="5">
        <v>3.3113425925925928E-2</v>
      </c>
      <c r="G285" s="4">
        <v>45</v>
      </c>
      <c r="H285" s="4">
        <v>1</v>
      </c>
      <c r="I285" s="16" t="s">
        <v>971</v>
      </c>
      <c r="J285" t="str">
        <f>IF(ISERROR(VLOOKUP($C285,Сумма!$B$3:$C$855,2,FALSE)),0,IF(VLOOKUP($C285,Сумма!$B$3:$N$855,13,FALSE)=I285,VLOOKUP($C285,Сумма!$B$3:$C$855,2,FALSE),0))</f>
        <v>СШОР 18 Sirius Пи</v>
      </c>
    </row>
    <row r="286" spans="1:10" x14ac:dyDescent="0.35">
      <c r="A286" t="str">
        <f t="shared" si="4"/>
        <v>Роднов ВарфоломейМ12</v>
      </c>
      <c r="B286" s="4">
        <v>46</v>
      </c>
      <c r="C286" s="4" t="s">
        <v>536</v>
      </c>
      <c r="D286" s="4" t="s">
        <v>211</v>
      </c>
      <c r="E286" s="4">
        <v>2011</v>
      </c>
      <c r="F286" s="5">
        <v>3.3217592592592597E-2</v>
      </c>
      <c r="G286" s="4">
        <v>46</v>
      </c>
      <c r="H286" s="4">
        <v>1</v>
      </c>
      <c r="I286" s="16" t="s">
        <v>971</v>
      </c>
      <c r="J286" t="str">
        <f>IF(ISERROR(VLOOKUP($C286,Сумма!$B$3:$C$855,2,FALSE)),0,IF(VLOOKUP($C286,Сумма!$B$3:$N$855,13,FALSE)=I286,VLOOKUP($C286,Сумма!$B$3:$C$855,2,FALSE),0))</f>
        <v>СШОР 18 Тураев</v>
      </c>
    </row>
    <row r="287" spans="1:10" x14ac:dyDescent="0.35">
      <c r="A287" t="str">
        <f t="shared" si="4"/>
        <v>Панков АлександрМ12</v>
      </c>
      <c r="B287" s="4">
        <v>47</v>
      </c>
      <c r="C287" s="4" t="s">
        <v>844</v>
      </c>
      <c r="D287" s="4" t="s">
        <v>48</v>
      </c>
      <c r="E287" s="4">
        <v>2012</v>
      </c>
      <c r="F287" s="5">
        <v>4.282407407407407E-2</v>
      </c>
      <c r="G287" s="4">
        <v>47</v>
      </c>
      <c r="H287" s="4">
        <v>1</v>
      </c>
      <c r="I287" s="16" t="s">
        <v>971</v>
      </c>
      <c r="J287" t="str">
        <f>IF(ISERROR(VLOOKUP($C287,Сумма!$B$3:$C$855,2,FALSE)),0,IF(VLOOKUP($C287,Сумма!$B$3:$N$855,13,FALSE)=I287,VLOOKUP($C287,Сумма!$B$3:$C$855,2,FALSE),0))</f>
        <v>СШОР 18 Юго-Запад</v>
      </c>
    </row>
    <row r="288" spans="1:10" x14ac:dyDescent="0.35">
      <c r="A288" t="str">
        <f t="shared" si="4"/>
        <v>Гуляев МаксимМ12</v>
      </c>
      <c r="B288" s="4">
        <v>48</v>
      </c>
      <c r="C288" s="4" t="s">
        <v>526</v>
      </c>
      <c r="D288" s="4" t="s">
        <v>94</v>
      </c>
      <c r="E288" s="4">
        <v>2011</v>
      </c>
      <c r="F288" s="5">
        <v>4.8599537037037038E-2</v>
      </c>
      <c r="G288" s="4">
        <v>48</v>
      </c>
      <c r="H288" s="4">
        <v>1</v>
      </c>
      <c r="I288" s="16" t="s">
        <v>971</v>
      </c>
      <c r="J288" t="str">
        <f>IF(ISERROR(VLOOKUP($C288,Сумма!$B$3:$C$855,2,FALSE)),0,IF(VLOOKUP($C288,Сумма!$B$3:$N$855,13,FALSE)=I288,VLOOKUP($C288,Сумма!$B$3:$C$855,2,FALSE),0))</f>
        <v>СШОР 18 Вильденберг</v>
      </c>
    </row>
    <row r="289" spans="1:10" x14ac:dyDescent="0.35">
      <c r="A289" t="str">
        <f t="shared" si="4"/>
        <v>Трутаев ВладМ12</v>
      </c>
      <c r="B289" s="4">
        <v>49</v>
      </c>
      <c r="C289" s="4" t="s">
        <v>845</v>
      </c>
      <c r="D289" s="4" t="s">
        <v>787</v>
      </c>
      <c r="E289" s="4">
        <v>2011</v>
      </c>
      <c r="F289" s="5">
        <v>4.9016203703703708E-2</v>
      </c>
      <c r="G289" s="4">
        <v>49</v>
      </c>
      <c r="H289" s="4">
        <v>1</v>
      </c>
      <c r="I289" s="16" t="s">
        <v>971</v>
      </c>
      <c r="J289" t="str">
        <f>IF(ISERROR(VLOOKUP($C289,Сумма!$B$3:$C$855,2,FALSE)),0,IF(VLOOKUP($C289,Сумма!$B$3:$N$855,13,FALSE)=I289,VLOOKUP($C289,Сумма!$B$3:$C$855,2,FALSE),0))</f>
        <v>СШОР 18 ГавриловSKY</v>
      </c>
    </row>
    <row r="290" spans="1:10" x14ac:dyDescent="0.35">
      <c r="A290" t="str">
        <f t="shared" si="4"/>
        <v>Кальченко ДанилаМ12</v>
      </c>
      <c r="B290" s="4">
        <v>50</v>
      </c>
      <c r="C290" s="4" t="s">
        <v>513</v>
      </c>
      <c r="D290" s="4" t="s">
        <v>149</v>
      </c>
      <c r="E290" s="4">
        <v>2010</v>
      </c>
      <c r="F290" s="4"/>
      <c r="G290" s="4"/>
      <c r="H290" s="4">
        <v>0.01</v>
      </c>
      <c r="I290" s="16" t="s">
        <v>971</v>
      </c>
      <c r="J290" t="str">
        <f>IF(ISERROR(VLOOKUP($C290,Сумма!$B$3:$C$855,2,FALSE)),0,IF(VLOOKUP($C290,Сумма!$B$3:$N$855,13,FALSE)=I290,VLOOKUP($C290,Сумма!$B$3:$C$855,2,FALSE),0))</f>
        <v>СШОР 18 Олимп</v>
      </c>
    </row>
    <row r="291" spans="1:10" x14ac:dyDescent="0.35">
      <c r="A291" t="str">
        <f t="shared" si="4"/>
        <v>Столповский МаксимМ12</v>
      </c>
      <c r="B291" s="4">
        <v>51</v>
      </c>
      <c r="C291" s="4" t="s">
        <v>846</v>
      </c>
      <c r="D291" s="4" t="s">
        <v>33</v>
      </c>
      <c r="E291" s="4">
        <v>2011</v>
      </c>
      <c r="F291" s="4"/>
      <c r="G291" s="4"/>
      <c r="H291" s="4">
        <v>0.01</v>
      </c>
      <c r="I291" s="16" t="s">
        <v>971</v>
      </c>
      <c r="J291" t="str">
        <f>IF(ISERROR(VLOOKUP($C291,Сумма!$B$3:$C$855,2,FALSE)),0,IF(VLOOKUP($C291,Сумма!$B$3:$N$855,13,FALSE)=I291,VLOOKUP($C291,Сумма!$B$3:$C$855,2,FALSE),0))</f>
        <v>СШОР 18 ОРИОН</v>
      </c>
    </row>
    <row r="292" spans="1:10" x14ac:dyDescent="0.35">
      <c r="A292" t="str">
        <f t="shared" si="4"/>
        <v>Калунин ВясеславМ12</v>
      </c>
      <c r="B292" s="4">
        <v>52</v>
      </c>
      <c r="C292" s="4" t="s">
        <v>847</v>
      </c>
      <c r="D292" s="4" t="s">
        <v>787</v>
      </c>
      <c r="E292" s="4">
        <v>2011</v>
      </c>
      <c r="F292" s="4"/>
      <c r="G292" s="4"/>
      <c r="H292" s="4">
        <v>0.01</v>
      </c>
      <c r="I292" s="16" t="s">
        <v>971</v>
      </c>
      <c r="J292" t="str">
        <f>IF(ISERROR(VLOOKUP($C292,Сумма!$B$3:$C$855,2,FALSE)),0,IF(VLOOKUP($C292,Сумма!$B$3:$N$855,13,FALSE)=I292,VLOOKUP($C292,Сумма!$B$3:$C$855,2,FALSE),0))</f>
        <v>СШОР 18 ГавриловSKY</v>
      </c>
    </row>
    <row r="293" spans="1:10" x14ac:dyDescent="0.35">
      <c r="A293" t="str">
        <f t="shared" si="4"/>
        <v>Дудецкий ФилиппМ12</v>
      </c>
      <c r="B293" s="4">
        <v>53</v>
      </c>
      <c r="C293" s="4" t="s">
        <v>261</v>
      </c>
      <c r="D293" s="4" t="s">
        <v>149</v>
      </c>
      <c r="E293" s="4">
        <v>2011</v>
      </c>
      <c r="F293" s="4"/>
      <c r="G293" s="4"/>
      <c r="H293" s="4">
        <v>0.01</v>
      </c>
      <c r="I293" s="16" t="s">
        <v>971</v>
      </c>
      <c r="J293" t="str">
        <f>IF(ISERROR(VLOOKUP($C293,Сумма!$B$3:$C$855,2,FALSE)),0,IF(VLOOKUP($C293,Сумма!$B$3:$N$855,13,FALSE)=I293,VLOOKUP($C293,Сумма!$B$3:$C$855,2,FALSE),0))</f>
        <v>СШОР 18 Олимп</v>
      </c>
    </row>
    <row r="294" spans="1:10" x14ac:dyDescent="0.35">
      <c r="A294" t="str">
        <f t="shared" si="4"/>
        <v>Яньшин АртемМ12</v>
      </c>
      <c r="B294" s="4">
        <v>54</v>
      </c>
      <c r="C294" s="4" t="s">
        <v>848</v>
      </c>
      <c r="D294" s="4" t="s">
        <v>787</v>
      </c>
      <c r="E294" s="4">
        <v>2011</v>
      </c>
      <c r="F294" s="4"/>
      <c r="G294" s="4"/>
      <c r="H294" s="4">
        <v>0.01</v>
      </c>
      <c r="I294" s="16" t="s">
        <v>971</v>
      </c>
      <c r="J294" t="str">
        <f>IF(ISERROR(VLOOKUP($C294,Сумма!$B$3:$C$855,2,FALSE)),0,IF(VLOOKUP($C294,Сумма!$B$3:$N$855,13,FALSE)=I294,VLOOKUP($C294,Сумма!$B$3:$C$855,2,FALSE),0))</f>
        <v>СШОР 18 ГавриловSKY</v>
      </c>
    </row>
    <row r="295" spans="1:10" x14ac:dyDescent="0.35">
      <c r="A295" t="str">
        <f t="shared" si="4"/>
        <v>Аракелян НарекМ12</v>
      </c>
      <c r="B295" s="4">
        <v>55</v>
      </c>
      <c r="C295" s="4" t="s">
        <v>849</v>
      </c>
      <c r="D295" s="4" t="s">
        <v>48</v>
      </c>
      <c r="E295" s="4">
        <v>2010</v>
      </c>
      <c r="F295" s="4"/>
      <c r="G295" s="4"/>
      <c r="H295" s="4">
        <v>0.01</v>
      </c>
      <c r="I295" s="16" t="s">
        <v>971</v>
      </c>
      <c r="J295" t="str">
        <f>IF(ISERROR(VLOOKUP($C295,Сумма!$B$3:$C$855,2,FALSE)),0,IF(VLOOKUP($C295,Сумма!$B$3:$N$855,13,FALSE)=I295,VLOOKUP($C295,Сумма!$B$3:$C$855,2,FALSE),0))</f>
        <v>СШОР 18 Юго-Запад</v>
      </c>
    </row>
    <row r="296" spans="1:10" x14ac:dyDescent="0.35">
      <c r="A296" t="str">
        <f t="shared" si="4"/>
        <v>Гридяев СтепанМ12</v>
      </c>
      <c r="B296" s="4">
        <v>56</v>
      </c>
      <c r="C296" s="4" t="s">
        <v>850</v>
      </c>
      <c r="D296" s="4" t="s">
        <v>61</v>
      </c>
      <c r="E296" s="4">
        <v>2011</v>
      </c>
      <c r="F296" s="4"/>
      <c r="G296" s="4"/>
      <c r="H296" s="4">
        <v>0.01</v>
      </c>
      <c r="I296" s="16" t="s">
        <v>971</v>
      </c>
      <c r="J296" t="str">
        <f>IF(ISERROR(VLOOKUP($C296,Сумма!$B$3:$C$855,2,FALSE)),0,IF(VLOOKUP($C296,Сумма!$B$3:$N$855,13,FALSE)=I296,VLOOKUP($C296,Сумма!$B$3:$C$855,2,FALSE),0))</f>
        <v>СШОР 18 Азимут</v>
      </c>
    </row>
    <row r="297" spans="1:10" ht="15.5" x14ac:dyDescent="0.35">
      <c r="A297" t="str">
        <f t="shared" si="4"/>
        <v/>
      </c>
      <c r="B297" s="40" t="s">
        <v>851</v>
      </c>
      <c r="C297" s="40"/>
      <c r="D297" s="40"/>
      <c r="E297" s="40"/>
      <c r="F297" s="40"/>
      <c r="G297" s="40"/>
      <c r="H297" s="40"/>
      <c r="I297" s="17"/>
      <c r="J297">
        <f>IF(ISERROR(VLOOKUP($C297,Сумма!$B$3:$C$855,2,FALSE)),0,IF(VLOOKUP($C297,Сумма!$B$3:$N$855,13,FALSE)=I297,VLOOKUP($C297,Сумма!$B$3:$C$855,2,FALSE),0))</f>
        <v>0</v>
      </c>
    </row>
    <row r="298" spans="1:10" ht="15.5" x14ac:dyDescent="0.35">
      <c r="A298" t="str">
        <f t="shared" si="4"/>
        <v/>
      </c>
      <c r="B298" s="40"/>
      <c r="C298" s="40"/>
      <c r="D298" s="40"/>
      <c r="E298" s="40"/>
      <c r="F298" s="40"/>
      <c r="G298" s="40"/>
      <c r="H298" s="40"/>
      <c r="I298" s="17"/>
      <c r="J298">
        <f>IF(ISERROR(VLOOKUP($C298,Сумма!$B$3:$C$855,2,FALSE)),0,IF(VLOOKUP($C298,Сумма!$B$3:$N$855,13,FALSE)=I298,VLOOKUP($C298,Сумма!$B$3:$C$855,2,FALSE),0))</f>
        <v>0</v>
      </c>
    </row>
    <row r="299" spans="1:10" ht="28" x14ac:dyDescent="0.35">
      <c r="A299" t="str">
        <f t="shared" si="4"/>
        <v>Фамилия, имя</v>
      </c>
      <c r="B299" s="3" t="s">
        <v>20</v>
      </c>
      <c r="C299" s="4" t="s">
        <v>31</v>
      </c>
      <c r="D299" s="4" t="s">
        <v>21</v>
      </c>
      <c r="E299" s="4" t="s">
        <v>22</v>
      </c>
      <c r="F299" s="4" t="s">
        <v>23</v>
      </c>
      <c r="G299" s="4" t="s">
        <v>24</v>
      </c>
      <c r="H299" s="4" t="s">
        <v>25</v>
      </c>
      <c r="I299" s="16"/>
      <c r="J299">
        <f>IF(ISERROR(VLOOKUP($C299,Сумма!$B$3:$C$855,2,FALSE)),0,IF(VLOOKUP($C299,Сумма!$B$3:$N$855,13,FALSE)=I299,VLOOKUP($C299,Сумма!$B$3:$C$855,2,FALSE),0))</f>
        <v>0</v>
      </c>
    </row>
    <row r="300" spans="1:10" x14ac:dyDescent="0.35">
      <c r="A300" t="str">
        <f t="shared" si="4"/>
        <v>Молодских КириллМ14</v>
      </c>
      <c r="B300" s="4">
        <v>1</v>
      </c>
      <c r="C300" s="4" t="s">
        <v>270</v>
      </c>
      <c r="D300" s="4" t="s">
        <v>98</v>
      </c>
      <c r="E300" s="4">
        <v>2009</v>
      </c>
      <c r="F300" s="5">
        <v>7.789351851851852E-3</v>
      </c>
      <c r="G300" s="4">
        <v>1</v>
      </c>
      <c r="H300" s="4">
        <v>200</v>
      </c>
      <c r="I300" s="16" t="s">
        <v>972</v>
      </c>
      <c r="J300" t="str">
        <f>IF(ISERROR(VLOOKUP($C300,Сумма!$B$3:$C$855,2,FALSE)),0,IF(VLOOKUP($C300,Сумма!$B$3:$N$855,13,FALSE)=I300,VLOOKUP($C300,Сумма!$B$3:$C$855,2,FALSE),0))</f>
        <v>СШОР 18 Торнадо</v>
      </c>
    </row>
    <row r="301" spans="1:10" x14ac:dyDescent="0.35">
      <c r="A301" t="str">
        <f t="shared" si="4"/>
        <v>Шелковников СтепанМ14</v>
      </c>
      <c r="B301" s="4">
        <v>2</v>
      </c>
      <c r="C301" s="4" t="s">
        <v>541</v>
      </c>
      <c r="D301" s="4" t="s">
        <v>35</v>
      </c>
      <c r="E301" s="4">
        <v>2009</v>
      </c>
      <c r="F301" s="5">
        <v>8.1249999999999985E-3</v>
      </c>
      <c r="G301" s="4">
        <v>2</v>
      </c>
      <c r="H301" s="4">
        <v>195.7</v>
      </c>
      <c r="I301" s="16" t="s">
        <v>972</v>
      </c>
      <c r="J301" t="str">
        <f>IF(ISERROR(VLOOKUP($C301,Сумма!$B$3:$C$855,2,FALSE)),0,IF(VLOOKUP($C301,Сумма!$B$3:$N$855,13,FALSE)=I301,VLOOKUP($C301,Сумма!$B$3:$C$855,2,FALSE),0))</f>
        <v>СШОР 18 АТЛЕТ</v>
      </c>
    </row>
    <row r="302" spans="1:10" x14ac:dyDescent="0.35">
      <c r="A302" t="str">
        <f t="shared" si="4"/>
        <v>Арапов АртемийМ14</v>
      </c>
      <c r="B302" s="4">
        <v>3</v>
      </c>
      <c r="C302" s="4" t="s">
        <v>274</v>
      </c>
      <c r="D302" s="4" t="s">
        <v>35</v>
      </c>
      <c r="E302" s="4">
        <v>2008</v>
      </c>
      <c r="F302" s="5">
        <v>8.1481481481481474E-3</v>
      </c>
      <c r="G302" s="4">
        <v>3</v>
      </c>
      <c r="H302" s="4">
        <v>195.4</v>
      </c>
      <c r="I302" s="16" t="s">
        <v>972</v>
      </c>
      <c r="J302" t="str">
        <f>IF(ISERROR(VLOOKUP($C302,Сумма!$B$3:$C$855,2,FALSE)),0,IF(VLOOKUP($C302,Сумма!$B$3:$N$855,13,FALSE)=I302,VLOOKUP($C302,Сумма!$B$3:$C$855,2,FALSE),0))</f>
        <v>СШОР 18 АТЛЕТ</v>
      </c>
    </row>
    <row r="303" spans="1:10" x14ac:dyDescent="0.35">
      <c r="A303" t="str">
        <f t="shared" si="4"/>
        <v>Сигаев ЛеонидМ14</v>
      </c>
      <c r="B303" s="4">
        <v>4</v>
      </c>
      <c r="C303" s="4" t="s">
        <v>540</v>
      </c>
      <c r="D303" s="4" t="s">
        <v>48</v>
      </c>
      <c r="E303" s="4">
        <v>2008</v>
      </c>
      <c r="F303" s="5">
        <v>8.1712962962962963E-3</v>
      </c>
      <c r="G303" s="4">
        <v>4</v>
      </c>
      <c r="H303" s="4">
        <v>195.1</v>
      </c>
      <c r="I303" s="16" t="s">
        <v>972</v>
      </c>
      <c r="J303" t="str">
        <f>IF(ISERROR(VLOOKUP($C303,Сумма!$B$3:$C$855,2,FALSE)),0,IF(VLOOKUP($C303,Сумма!$B$3:$N$855,13,FALSE)=I303,VLOOKUP($C303,Сумма!$B$3:$C$855,2,FALSE),0))</f>
        <v>СШОР 18 Юго-Запад</v>
      </c>
    </row>
    <row r="304" spans="1:10" x14ac:dyDescent="0.35">
      <c r="A304" t="str">
        <f t="shared" si="4"/>
        <v>Авдеев ИванМ14</v>
      </c>
      <c r="B304" s="4">
        <v>5</v>
      </c>
      <c r="C304" s="4" t="s">
        <v>272</v>
      </c>
      <c r="D304" s="4" t="s">
        <v>37</v>
      </c>
      <c r="E304" s="4">
        <v>2008</v>
      </c>
      <c r="F304" s="5">
        <v>8.4722222222222213E-3</v>
      </c>
      <c r="G304" s="4">
        <v>5</v>
      </c>
      <c r="H304" s="4">
        <v>191.3</v>
      </c>
      <c r="I304" s="16" t="s">
        <v>972</v>
      </c>
      <c r="J304" t="str">
        <f>IF(ISERROR(VLOOKUP($C304,Сумма!$B$3:$C$855,2,FALSE)),0,IF(VLOOKUP($C304,Сумма!$B$3:$N$855,13,FALSE)=I304,VLOOKUP($C304,Сумма!$B$3:$C$855,2,FALSE),0))</f>
        <v>СШОР 18 Макейчик</v>
      </c>
    </row>
    <row r="305" spans="1:10" x14ac:dyDescent="0.35">
      <c r="A305" t="str">
        <f t="shared" si="4"/>
        <v>Уразов СеменМ14</v>
      </c>
      <c r="B305" s="4">
        <v>6</v>
      </c>
      <c r="C305" s="4" t="s">
        <v>277</v>
      </c>
      <c r="D305" s="4" t="s">
        <v>112</v>
      </c>
      <c r="E305" s="4">
        <v>2008</v>
      </c>
      <c r="F305" s="5">
        <v>9.0740740740740729E-3</v>
      </c>
      <c r="G305" s="4">
        <v>6</v>
      </c>
      <c r="H305" s="4">
        <v>183.6</v>
      </c>
      <c r="I305" s="16" t="s">
        <v>972</v>
      </c>
      <c r="J305" t="str">
        <f>IF(ISERROR(VLOOKUP($C305,Сумма!$B$3:$C$855,2,FALSE)),0,IF(VLOOKUP($C305,Сумма!$B$3:$N$855,13,FALSE)=I305,VLOOKUP($C305,Сумма!$B$3:$C$855,2,FALSE),0))</f>
        <v>СШОР 18 Канищева</v>
      </c>
    </row>
    <row r="306" spans="1:10" x14ac:dyDescent="0.35">
      <c r="A306" t="str">
        <f t="shared" si="4"/>
        <v>Андрианов АлександрМ14</v>
      </c>
      <c r="B306" s="4">
        <v>7</v>
      </c>
      <c r="C306" s="4" t="s">
        <v>759</v>
      </c>
      <c r="D306" s="4" t="s">
        <v>784</v>
      </c>
      <c r="E306" s="4">
        <v>2008</v>
      </c>
      <c r="F306" s="5">
        <v>9.6064814814814815E-3</v>
      </c>
      <c r="G306" s="4">
        <v>7</v>
      </c>
      <c r="H306" s="4">
        <v>176.7</v>
      </c>
      <c r="I306" s="16" t="s">
        <v>972</v>
      </c>
      <c r="J306" t="str">
        <f>IF(ISERROR(VLOOKUP($C306,Сумма!$B$3:$C$855,2,FALSE)),0,IF(VLOOKUP($C306,Сумма!$B$3:$N$855,13,FALSE)=I306,VLOOKUP($C306,Сумма!$B$3:$C$855,2,FALSE),0))</f>
        <v>СШОР 18 Авдеев</v>
      </c>
    </row>
    <row r="307" spans="1:10" x14ac:dyDescent="0.35">
      <c r="A307" t="str">
        <f t="shared" si="4"/>
        <v>Коноплев ЛеонидМ14</v>
      </c>
      <c r="B307" s="4">
        <v>8</v>
      </c>
      <c r="C307" s="4" t="s">
        <v>280</v>
      </c>
      <c r="D307" s="4" t="s">
        <v>94</v>
      </c>
      <c r="E307" s="4">
        <v>2009</v>
      </c>
      <c r="F307" s="5">
        <v>9.7337962962962977E-3</v>
      </c>
      <c r="G307" s="4">
        <v>8</v>
      </c>
      <c r="H307" s="4">
        <v>175.1</v>
      </c>
      <c r="I307" s="16" t="s">
        <v>972</v>
      </c>
      <c r="J307" t="str">
        <f>IF(ISERROR(VLOOKUP($C307,Сумма!$B$3:$C$855,2,FALSE)),0,IF(VLOOKUP($C307,Сумма!$B$3:$N$855,13,FALSE)=I307,VLOOKUP($C307,Сумма!$B$3:$C$855,2,FALSE),0))</f>
        <v>СШОР 18 Вильденберг</v>
      </c>
    </row>
    <row r="308" spans="1:10" x14ac:dyDescent="0.35">
      <c r="A308" t="str">
        <f t="shared" si="4"/>
        <v>Дьяченко МатвейМ14</v>
      </c>
      <c r="B308" s="4">
        <v>9</v>
      </c>
      <c r="C308" s="4" t="s">
        <v>299</v>
      </c>
      <c r="D308" s="4" t="s">
        <v>58</v>
      </c>
      <c r="E308" s="4">
        <v>2009</v>
      </c>
      <c r="F308" s="5">
        <v>9.780092592592592E-3</v>
      </c>
      <c r="G308" s="4">
        <v>9</v>
      </c>
      <c r="H308" s="4">
        <v>174.5</v>
      </c>
      <c r="I308" s="16" t="s">
        <v>972</v>
      </c>
      <c r="J308" t="str">
        <f>IF(ISERROR(VLOOKUP($C308,Сумма!$B$3:$C$855,2,FALSE)),0,IF(VLOOKUP($C308,Сумма!$B$3:$N$855,13,FALSE)=I308,VLOOKUP($C308,Сумма!$B$3:$C$855,2,FALSE),0))</f>
        <v>СШОР 18 Дон спорт</v>
      </c>
    </row>
    <row r="309" spans="1:10" x14ac:dyDescent="0.35">
      <c r="A309" t="str">
        <f t="shared" si="4"/>
        <v>Хлуднев КириллМ14</v>
      </c>
      <c r="B309" s="4">
        <v>10</v>
      </c>
      <c r="C309" s="4" t="s">
        <v>546</v>
      </c>
      <c r="D309" s="4" t="s">
        <v>35</v>
      </c>
      <c r="E309" s="4">
        <v>2008</v>
      </c>
      <c r="F309" s="5">
        <v>9.8379629629629633E-3</v>
      </c>
      <c r="G309" s="4">
        <v>10</v>
      </c>
      <c r="H309" s="4">
        <v>173.7</v>
      </c>
      <c r="I309" s="16" t="s">
        <v>972</v>
      </c>
      <c r="J309" t="str">
        <f>IF(ISERROR(VLOOKUP($C309,Сумма!$B$3:$C$855,2,FALSE)),0,IF(VLOOKUP($C309,Сумма!$B$3:$N$855,13,FALSE)=I309,VLOOKUP($C309,Сумма!$B$3:$C$855,2,FALSE),0))</f>
        <v>СШОР 18 АТЛЕТ</v>
      </c>
    </row>
    <row r="310" spans="1:10" x14ac:dyDescent="0.35">
      <c r="A310" t="str">
        <f t="shared" si="4"/>
        <v>Белов АртёмМ14</v>
      </c>
      <c r="B310" s="4">
        <v>11</v>
      </c>
      <c r="C310" s="4" t="s">
        <v>549</v>
      </c>
      <c r="D310" s="4" t="s">
        <v>94</v>
      </c>
      <c r="E310" s="4">
        <v>2009</v>
      </c>
      <c r="F310" s="5">
        <v>0.01</v>
      </c>
      <c r="G310" s="4">
        <v>11</v>
      </c>
      <c r="H310" s="4">
        <v>171.7</v>
      </c>
      <c r="I310" s="16" t="s">
        <v>972</v>
      </c>
      <c r="J310" t="str">
        <f>IF(ISERROR(VLOOKUP($C310,Сумма!$B$3:$C$855,2,FALSE)),0,IF(VLOOKUP($C310,Сумма!$B$3:$N$855,13,FALSE)=I310,VLOOKUP($C310,Сумма!$B$3:$C$855,2,FALSE),0))</f>
        <v>СШОР 18 Вильденберг</v>
      </c>
    </row>
    <row r="311" spans="1:10" x14ac:dyDescent="0.35">
      <c r="A311" t="str">
        <f t="shared" si="4"/>
        <v>Демиденков ДаниилМ14</v>
      </c>
      <c r="B311" s="4">
        <v>12</v>
      </c>
      <c r="C311" s="4" t="s">
        <v>568</v>
      </c>
      <c r="D311" s="4" t="s">
        <v>112</v>
      </c>
      <c r="E311" s="4">
        <v>2009</v>
      </c>
      <c r="F311" s="5">
        <v>1.0069444444444445E-2</v>
      </c>
      <c r="G311" s="4">
        <v>12</v>
      </c>
      <c r="H311" s="4">
        <v>170.8</v>
      </c>
      <c r="I311" s="16" t="s">
        <v>972</v>
      </c>
      <c r="J311" t="str">
        <f>IF(ISERROR(VLOOKUP($C311,Сумма!$B$3:$C$855,2,FALSE)),0,IF(VLOOKUP($C311,Сумма!$B$3:$N$855,13,FALSE)=I311,VLOOKUP($C311,Сумма!$B$3:$C$855,2,FALSE),0))</f>
        <v>СШОР 18 Канищева</v>
      </c>
    </row>
    <row r="312" spans="1:10" x14ac:dyDescent="0.35">
      <c r="A312" t="str">
        <f t="shared" si="4"/>
        <v>Елисеев ПавелМ14</v>
      </c>
      <c r="B312" s="4">
        <v>13</v>
      </c>
      <c r="C312" s="4" t="s">
        <v>275</v>
      </c>
      <c r="D312" s="4" t="s">
        <v>61</v>
      </c>
      <c r="E312" s="4">
        <v>2009</v>
      </c>
      <c r="F312" s="5">
        <v>1.0127314814814815E-2</v>
      </c>
      <c r="G312" s="4">
        <v>13</v>
      </c>
      <c r="H312" s="4">
        <v>170</v>
      </c>
      <c r="I312" s="16" t="s">
        <v>972</v>
      </c>
      <c r="J312" t="str">
        <f>IF(ISERROR(VLOOKUP($C312,Сумма!$B$3:$C$855,2,FALSE)),0,IF(VLOOKUP($C312,Сумма!$B$3:$N$855,13,FALSE)=I312,VLOOKUP($C312,Сумма!$B$3:$C$855,2,FALSE),0))</f>
        <v>СШОР 18 Азимут</v>
      </c>
    </row>
    <row r="313" spans="1:10" x14ac:dyDescent="0.35">
      <c r="A313" t="str">
        <f t="shared" si="4"/>
        <v>Мироненко КонстантинМ14</v>
      </c>
      <c r="B313" s="4">
        <v>14</v>
      </c>
      <c r="C313" s="4" t="s">
        <v>286</v>
      </c>
      <c r="D313" s="4" t="s">
        <v>149</v>
      </c>
      <c r="E313" s="4">
        <v>2008</v>
      </c>
      <c r="F313" s="5">
        <v>1.0254629629629629E-2</v>
      </c>
      <c r="G313" s="4">
        <v>14</v>
      </c>
      <c r="H313" s="4">
        <v>168.4</v>
      </c>
      <c r="I313" s="16" t="s">
        <v>972</v>
      </c>
      <c r="J313" t="str">
        <f>IF(ISERROR(VLOOKUP($C313,Сумма!$B$3:$C$855,2,FALSE)),0,IF(VLOOKUP($C313,Сумма!$B$3:$N$855,13,FALSE)=I313,VLOOKUP($C313,Сумма!$B$3:$C$855,2,FALSE),0))</f>
        <v>СШОР 18 Олимп</v>
      </c>
    </row>
    <row r="314" spans="1:10" x14ac:dyDescent="0.35">
      <c r="A314" t="str">
        <f t="shared" si="4"/>
        <v>Куликов ЕгорМ14</v>
      </c>
      <c r="B314" s="4">
        <v>15</v>
      </c>
      <c r="C314" s="4" t="s">
        <v>548</v>
      </c>
      <c r="D314" s="4" t="s">
        <v>44</v>
      </c>
      <c r="E314" s="4">
        <v>2009</v>
      </c>
      <c r="F314" s="5">
        <v>1.0300925925925927E-2</v>
      </c>
      <c r="G314" s="4">
        <v>15</v>
      </c>
      <c r="H314" s="4">
        <v>167.8</v>
      </c>
      <c r="I314" s="16" t="s">
        <v>972</v>
      </c>
      <c r="J314" t="str">
        <f>IF(ISERROR(VLOOKUP($C314,Сумма!$B$3:$C$855,2,FALSE)),0,IF(VLOOKUP($C314,Сумма!$B$3:$N$855,13,FALSE)=I314,VLOOKUP($C314,Сумма!$B$3:$C$855,2,FALSE),0))</f>
        <v>СШОР 18 Берёзовая р</v>
      </c>
    </row>
    <row r="315" spans="1:10" x14ac:dyDescent="0.35">
      <c r="A315" t="str">
        <f t="shared" si="4"/>
        <v>Чернышев ВячеславМ14</v>
      </c>
      <c r="B315" s="4">
        <v>16</v>
      </c>
      <c r="C315" s="4" t="s">
        <v>296</v>
      </c>
      <c r="D315" s="4" t="s">
        <v>784</v>
      </c>
      <c r="E315" s="4">
        <v>2009</v>
      </c>
      <c r="F315" s="5">
        <v>1.0625000000000001E-2</v>
      </c>
      <c r="G315" s="4">
        <v>16</v>
      </c>
      <c r="H315" s="4">
        <v>163.6</v>
      </c>
      <c r="I315" s="16" t="s">
        <v>972</v>
      </c>
      <c r="J315" t="str">
        <f>IF(ISERROR(VLOOKUP($C315,Сумма!$B$3:$C$855,2,FALSE)),0,IF(VLOOKUP($C315,Сумма!$B$3:$N$855,13,FALSE)=I315,VLOOKUP($C315,Сумма!$B$3:$C$855,2,FALSE),0))</f>
        <v>СШОР 18 Авдеев</v>
      </c>
    </row>
    <row r="316" spans="1:10" x14ac:dyDescent="0.35">
      <c r="A316" t="str">
        <f t="shared" si="4"/>
        <v>Быстрянцев АлександрМ14</v>
      </c>
      <c r="B316" s="4">
        <v>17</v>
      </c>
      <c r="C316" s="4" t="s">
        <v>276</v>
      </c>
      <c r="D316" s="4" t="s">
        <v>112</v>
      </c>
      <c r="E316" s="4">
        <v>2008</v>
      </c>
      <c r="F316" s="5">
        <v>1.068287037037037E-2</v>
      </c>
      <c r="G316" s="4">
        <v>17</v>
      </c>
      <c r="H316" s="4">
        <v>162.9</v>
      </c>
      <c r="I316" s="16" t="s">
        <v>972</v>
      </c>
      <c r="J316" t="str">
        <f>IF(ISERROR(VLOOKUP($C316,Сумма!$B$3:$C$855,2,FALSE)),0,IF(VLOOKUP($C316,Сумма!$B$3:$N$855,13,FALSE)=I316,VLOOKUP($C316,Сумма!$B$3:$C$855,2,FALSE),0))</f>
        <v>СШОР 18 Канищева</v>
      </c>
    </row>
    <row r="317" spans="1:10" x14ac:dyDescent="0.35">
      <c r="A317" t="str">
        <f t="shared" si="4"/>
        <v>Субботин ИгорьМ14</v>
      </c>
      <c r="B317" s="4">
        <v>18</v>
      </c>
      <c r="C317" s="4" t="s">
        <v>289</v>
      </c>
      <c r="D317" s="4" t="s">
        <v>37</v>
      </c>
      <c r="E317" s="4">
        <v>2009</v>
      </c>
      <c r="F317" s="5">
        <v>1.0694444444444444E-2</v>
      </c>
      <c r="G317" s="4">
        <v>18</v>
      </c>
      <c r="H317" s="4">
        <v>162.80000000000001</v>
      </c>
      <c r="I317" s="16" t="s">
        <v>972</v>
      </c>
      <c r="J317" t="str">
        <f>IF(ISERROR(VLOOKUP($C317,Сумма!$B$3:$C$855,2,FALSE)),0,IF(VLOOKUP($C317,Сумма!$B$3:$N$855,13,FALSE)=I317,VLOOKUP($C317,Сумма!$B$3:$C$855,2,FALSE),0))</f>
        <v>СШОР 18 Макейчик</v>
      </c>
    </row>
    <row r="318" spans="1:10" x14ac:dyDescent="0.35">
      <c r="A318" t="str">
        <f t="shared" si="4"/>
        <v>Свирь НикитаМ14</v>
      </c>
      <c r="B318" s="4">
        <v>19</v>
      </c>
      <c r="C318" s="4" t="s">
        <v>283</v>
      </c>
      <c r="D318" s="4" t="s">
        <v>98</v>
      </c>
      <c r="E318" s="4">
        <v>2008</v>
      </c>
      <c r="F318" s="5">
        <v>1.087962962962963E-2</v>
      </c>
      <c r="G318" s="4">
        <v>19</v>
      </c>
      <c r="H318" s="4">
        <v>160.4</v>
      </c>
      <c r="I318" s="16" t="s">
        <v>972</v>
      </c>
      <c r="J318" t="str">
        <f>IF(ISERROR(VLOOKUP($C318,Сумма!$B$3:$C$855,2,FALSE)),0,IF(VLOOKUP($C318,Сумма!$B$3:$N$855,13,FALSE)=I318,VLOOKUP($C318,Сумма!$B$3:$C$855,2,FALSE),0))</f>
        <v>СШОР 18 АТЛЕТ</v>
      </c>
    </row>
    <row r="319" spans="1:10" x14ac:dyDescent="0.35">
      <c r="A319" t="str">
        <f t="shared" si="4"/>
        <v>Сушко НикитаМ14</v>
      </c>
      <c r="B319" s="4">
        <v>20</v>
      </c>
      <c r="C319" s="4" t="s">
        <v>293</v>
      </c>
      <c r="D319" s="4" t="s">
        <v>149</v>
      </c>
      <c r="E319" s="4">
        <v>2009</v>
      </c>
      <c r="F319" s="5">
        <v>1.1030092592592591E-2</v>
      </c>
      <c r="G319" s="4">
        <v>20</v>
      </c>
      <c r="H319" s="4">
        <v>158.4</v>
      </c>
      <c r="I319" s="16" t="s">
        <v>972</v>
      </c>
      <c r="J319" t="str">
        <f>IF(ISERROR(VLOOKUP($C319,Сумма!$B$3:$C$855,2,FALSE)),0,IF(VLOOKUP($C319,Сумма!$B$3:$N$855,13,FALSE)=I319,VLOOKUP($C319,Сумма!$B$3:$C$855,2,FALSE),0))</f>
        <v>СШОР 18 Олимп</v>
      </c>
    </row>
    <row r="320" spans="1:10" x14ac:dyDescent="0.35">
      <c r="A320" t="str">
        <f t="shared" si="4"/>
        <v>Гурченко КириллМ14</v>
      </c>
      <c r="B320" s="4">
        <v>21</v>
      </c>
      <c r="C320" s="4" t="s">
        <v>550</v>
      </c>
      <c r="D320" s="4" t="s">
        <v>58</v>
      </c>
      <c r="E320" s="4">
        <v>2009</v>
      </c>
      <c r="F320" s="5">
        <v>1.1064814814814814E-2</v>
      </c>
      <c r="G320" s="4">
        <v>21</v>
      </c>
      <c r="H320" s="4">
        <v>158</v>
      </c>
      <c r="I320" s="16" t="s">
        <v>972</v>
      </c>
      <c r="J320" t="str">
        <f>IF(ISERROR(VLOOKUP($C320,Сумма!$B$3:$C$855,2,FALSE)),0,IF(VLOOKUP($C320,Сумма!$B$3:$N$855,13,FALSE)=I320,VLOOKUP($C320,Сумма!$B$3:$C$855,2,FALSE),0))</f>
        <v>СШОР 18 Дон спорт</v>
      </c>
    </row>
    <row r="321" spans="1:10" x14ac:dyDescent="0.35">
      <c r="A321" t="str">
        <f t="shared" si="4"/>
        <v>Рукомель ВладимирМ14</v>
      </c>
      <c r="B321" s="4">
        <v>22</v>
      </c>
      <c r="C321" s="4" t="s">
        <v>281</v>
      </c>
      <c r="D321" s="4" t="s">
        <v>112</v>
      </c>
      <c r="E321" s="4">
        <v>2008</v>
      </c>
      <c r="F321" s="5">
        <v>1.1076388888888887E-2</v>
      </c>
      <c r="G321" s="4">
        <v>22</v>
      </c>
      <c r="H321" s="4">
        <v>157.9</v>
      </c>
      <c r="I321" s="16" t="s">
        <v>972</v>
      </c>
      <c r="J321" t="str">
        <f>IF(ISERROR(VLOOKUP($C321,Сумма!$B$3:$C$855,2,FALSE)),0,IF(VLOOKUP($C321,Сумма!$B$3:$N$855,13,FALSE)=I321,VLOOKUP($C321,Сумма!$B$3:$C$855,2,FALSE),0))</f>
        <v>СШОР 18 Канищева</v>
      </c>
    </row>
    <row r="322" spans="1:10" x14ac:dyDescent="0.35">
      <c r="A322" t="str">
        <f t="shared" si="4"/>
        <v>Лопухинский ЕгорМ14</v>
      </c>
      <c r="B322" s="4">
        <v>23</v>
      </c>
      <c r="C322" s="4" t="s">
        <v>693</v>
      </c>
      <c r="D322" s="4" t="s">
        <v>37</v>
      </c>
      <c r="E322" s="4">
        <v>2008</v>
      </c>
      <c r="F322" s="5">
        <v>1.1145833333333334E-2</v>
      </c>
      <c r="G322" s="4">
        <v>23</v>
      </c>
      <c r="H322" s="4">
        <v>157</v>
      </c>
      <c r="I322" s="16" t="s">
        <v>972</v>
      </c>
      <c r="J322" t="str">
        <f>IF(ISERROR(VLOOKUP($C322,Сумма!$B$3:$C$855,2,FALSE)),0,IF(VLOOKUP($C322,Сумма!$B$3:$N$855,13,FALSE)=I322,VLOOKUP($C322,Сумма!$B$3:$C$855,2,FALSE),0))</f>
        <v>СШОР 18 Макейчик</v>
      </c>
    </row>
    <row r="323" spans="1:10" x14ac:dyDescent="0.35">
      <c r="A323" t="str">
        <f t="shared" si="4"/>
        <v>Шаповалов ВладиславМ14</v>
      </c>
      <c r="B323" s="4">
        <v>24</v>
      </c>
      <c r="C323" s="4" t="s">
        <v>282</v>
      </c>
      <c r="D323" s="4" t="s">
        <v>37</v>
      </c>
      <c r="E323" s="4">
        <v>2008</v>
      </c>
      <c r="F323" s="5">
        <v>1.1307870370370371E-2</v>
      </c>
      <c r="G323" s="4">
        <v>24</v>
      </c>
      <c r="H323" s="4">
        <v>154.9</v>
      </c>
      <c r="I323" s="16" t="s">
        <v>972</v>
      </c>
      <c r="J323" t="str">
        <f>IF(ISERROR(VLOOKUP($C323,Сумма!$B$3:$C$855,2,FALSE)),0,IF(VLOOKUP($C323,Сумма!$B$3:$N$855,13,FALSE)=I323,VLOOKUP($C323,Сумма!$B$3:$C$855,2,FALSE),0))</f>
        <v>СШОР 18 Макейчик</v>
      </c>
    </row>
    <row r="324" spans="1:10" x14ac:dyDescent="0.35">
      <c r="A324" t="str">
        <f t="shared" si="4"/>
        <v>Логвин ДанилМ14</v>
      </c>
      <c r="B324" s="4">
        <v>25</v>
      </c>
      <c r="C324" s="4" t="s">
        <v>556</v>
      </c>
      <c r="D324" s="4" t="s">
        <v>149</v>
      </c>
      <c r="E324" s="4">
        <v>2009</v>
      </c>
      <c r="F324" s="5">
        <v>1.1342592592592592E-2</v>
      </c>
      <c r="G324" s="4">
        <v>25</v>
      </c>
      <c r="H324" s="4">
        <v>154.4</v>
      </c>
      <c r="I324" s="16" t="s">
        <v>972</v>
      </c>
      <c r="J324" t="str">
        <f>IF(ISERROR(VLOOKUP($C324,Сумма!$B$3:$C$855,2,FALSE)),0,IF(VLOOKUP($C324,Сумма!$B$3:$N$855,13,FALSE)=I324,VLOOKUP($C324,Сумма!$B$3:$C$855,2,FALSE),0))</f>
        <v>СШОР 18 Олимп</v>
      </c>
    </row>
    <row r="325" spans="1:10" x14ac:dyDescent="0.35">
      <c r="A325" t="str">
        <f t="shared" si="4"/>
        <v>Чебышев КириллМ14</v>
      </c>
      <c r="B325" s="4">
        <v>26</v>
      </c>
      <c r="C325" s="4" t="s">
        <v>291</v>
      </c>
      <c r="D325" s="4" t="s">
        <v>784</v>
      </c>
      <c r="E325" s="4">
        <v>2009</v>
      </c>
      <c r="F325" s="5">
        <v>1.1712962962962965E-2</v>
      </c>
      <c r="G325" s="4">
        <v>26</v>
      </c>
      <c r="H325" s="4">
        <v>149.69999999999999</v>
      </c>
      <c r="I325" s="16" t="s">
        <v>972</v>
      </c>
      <c r="J325" t="str">
        <f>IF(ISERROR(VLOOKUP($C325,Сумма!$B$3:$C$855,2,FALSE)),0,IF(VLOOKUP($C325,Сумма!$B$3:$N$855,13,FALSE)=I325,VLOOKUP($C325,Сумма!$B$3:$C$855,2,FALSE),0))</f>
        <v>СШОР 18 Авдеев</v>
      </c>
    </row>
    <row r="326" spans="1:10" x14ac:dyDescent="0.35">
      <c r="A326" t="str">
        <f t="shared" si="4"/>
        <v>Курченков КириллМ14</v>
      </c>
      <c r="B326" s="4">
        <v>27</v>
      </c>
      <c r="C326" s="4" t="s">
        <v>544</v>
      </c>
      <c r="D326" s="4" t="s">
        <v>35</v>
      </c>
      <c r="E326" s="4">
        <v>2009</v>
      </c>
      <c r="F326" s="5">
        <v>1.1747685185185186E-2</v>
      </c>
      <c r="G326" s="4">
        <v>27</v>
      </c>
      <c r="H326" s="4">
        <v>149.19999999999999</v>
      </c>
      <c r="I326" s="16" t="s">
        <v>972</v>
      </c>
      <c r="J326" t="str">
        <f>IF(ISERROR(VLOOKUP($C326,Сумма!$B$3:$C$855,2,FALSE)),0,IF(VLOOKUP($C326,Сумма!$B$3:$N$855,13,FALSE)=I326,VLOOKUP($C326,Сумма!$B$3:$C$855,2,FALSE),0))</f>
        <v>СШОР 18 АТЛЕТ</v>
      </c>
    </row>
    <row r="327" spans="1:10" x14ac:dyDescent="0.35">
      <c r="A327" t="str">
        <f t="shared" si="4"/>
        <v>Полегешко ДаниилМ14</v>
      </c>
      <c r="B327" s="4">
        <v>28</v>
      </c>
      <c r="C327" s="4" t="s">
        <v>852</v>
      </c>
      <c r="D327" s="4" t="s">
        <v>35</v>
      </c>
      <c r="E327" s="4">
        <v>2009</v>
      </c>
      <c r="F327" s="5">
        <v>1.2187500000000002E-2</v>
      </c>
      <c r="G327" s="4">
        <v>28</v>
      </c>
      <c r="H327" s="4">
        <v>143.6</v>
      </c>
      <c r="I327" s="16" t="s">
        <v>972</v>
      </c>
      <c r="J327" t="str">
        <f>IF(ISERROR(VLOOKUP($C327,Сумма!$B$3:$C$855,2,FALSE)),0,IF(VLOOKUP($C327,Сумма!$B$3:$N$855,13,FALSE)=I327,VLOOKUP($C327,Сумма!$B$3:$C$855,2,FALSE),0))</f>
        <v>СШОР 18 АТЛЕТ</v>
      </c>
    </row>
    <row r="328" spans="1:10" x14ac:dyDescent="0.35">
      <c r="A328" t="str">
        <f t="shared" si="4"/>
        <v>Кравчук ДаниилМ14</v>
      </c>
      <c r="B328" s="4">
        <v>29</v>
      </c>
      <c r="C328" s="4" t="s">
        <v>558</v>
      </c>
      <c r="D328" s="4" t="s">
        <v>35</v>
      </c>
      <c r="E328" s="4">
        <v>2009</v>
      </c>
      <c r="F328" s="5">
        <v>1.2488425925925925E-2</v>
      </c>
      <c r="G328" s="4">
        <v>29</v>
      </c>
      <c r="H328" s="4">
        <v>139.69999999999999</v>
      </c>
      <c r="I328" s="16" t="s">
        <v>972</v>
      </c>
      <c r="J328" t="str">
        <f>IF(ISERROR(VLOOKUP($C328,Сумма!$B$3:$C$855,2,FALSE)),0,IF(VLOOKUP($C328,Сумма!$B$3:$N$855,13,FALSE)=I328,VLOOKUP($C328,Сумма!$B$3:$C$855,2,FALSE),0))</f>
        <v>СШОР 18 АТЛЕТ</v>
      </c>
    </row>
    <row r="329" spans="1:10" x14ac:dyDescent="0.35">
      <c r="A329" t="str">
        <f t="shared" si="4"/>
        <v>Грезин ВладиславМ14</v>
      </c>
      <c r="B329" s="4">
        <v>30</v>
      </c>
      <c r="C329" s="4" t="s">
        <v>853</v>
      </c>
      <c r="D329" s="4" t="s">
        <v>37</v>
      </c>
      <c r="E329" s="4">
        <v>2009</v>
      </c>
      <c r="F329" s="5">
        <v>1.2581018518518519E-2</v>
      </c>
      <c r="G329" s="4">
        <v>30</v>
      </c>
      <c r="H329" s="4">
        <v>138.5</v>
      </c>
      <c r="I329" s="16" t="s">
        <v>972</v>
      </c>
      <c r="J329" t="str">
        <f>IF(ISERROR(VLOOKUP($C329,Сумма!$B$3:$C$855,2,FALSE)),0,IF(VLOOKUP($C329,Сумма!$B$3:$N$855,13,FALSE)=I329,VLOOKUP($C329,Сумма!$B$3:$C$855,2,FALSE),0))</f>
        <v>СШОР 18 Макейчик</v>
      </c>
    </row>
    <row r="330" spans="1:10" x14ac:dyDescent="0.35">
      <c r="A330" t="str">
        <f t="shared" si="4"/>
        <v>Жарких МаксимМ14</v>
      </c>
      <c r="B330" s="4">
        <v>31</v>
      </c>
      <c r="C330" s="4" t="s">
        <v>302</v>
      </c>
      <c r="D330" s="4" t="s">
        <v>94</v>
      </c>
      <c r="E330" s="4">
        <v>2009</v>
      </c>
      <c r="F330" s="5">
        <v>1.2615740740740742E-2</v>
      </c>
      <c r="G330" s="4">
        <v>31</v>
      </c>
      <c r="H330" s="4">
        <v>138.1</v>
      </c>
      <c r="I330" s="16" t="s">
        <v>972</v>
      </c>
      <c r="J330" t="str">
        <f>IF(ISERROR(VLOOKUP($C330,Сумма!$B$3:$C$855,2,FALSE)),0,IF(VLOOKUP($C330,Сумма!$B$3:$N$855,13,FALSE)=I330,VLOOKUP($C330,Сумма!$B$3:$C$855,2,FALSE),0))</f>
        <v>СШОР 18 Вильденберг</v>
      </c>
    </row>
    <row r="331" spans="1:10" x14ac:dyDescent="0.35">
      <c r="A331" t="str">
        <f t="shared" si="4"/>
        <v>Пеганов ИванМ14</v>
      </c>
      <c r="B331" s="4">
        <v>32</v>
      </c>
      <c r="C331" s="4" t="s">
        <v>761</v>
      </c>
      <c r="D331" s="4" t="s">
        <v>44</v>
      </c>
      <c r="E331" s="4">
        <v>2008</v>
      </c>
      <c r="F331" s="5">
        <v>1.2789351851851852E-2</v>
      </c>
      <c r="G331" s="4">
        <v>32</v>
      </c>
      <c r="H331" s="4">
        <v>135.9</v>
      </c>
      <c r="I331" s="16" t="s">
        <v>972</v>
      </c>
      <c r="J331" t="str">
        <f>IF(ISERROR(VLOOKUP($C331,Сумма!$B$3:$C$855,2,FALSE)),0,IF(VLOOKUP($C331,Сумма!$B$3:$N$855,13,FALSE)=I331,VLOOKUP($C331,Сумма!$B$3:$C$855,2,FALSE),0))</f>
        <v>СШОР 18 Берёзовая р</v>
      </c>
    </row>
    <row r="332" spans="1:10" x14ac:dyDescent="0.35">
      <c r="A332" t="str">
        <f t="shared" si="4"/>
        <v>Прибытков АртёмМ14</v>
      </c>
      <c r="B332" s="4">
        <v>33</v>
      </c>
      <c r="C332" s="4" t="s">
        <v>555</v>
      </c>
      <c r="D332" s="4" t="s">
        <v>94</v>
      </c>
      <c r="E332" s="4">
        <v>2008</v>
      </c>
      <c r="F332" s="5">
        <v>1.2881944444444446E-2</v>
      </c>
      <c r="G332" s="4">
        <v>33</v>
      </c>
      <c r="H332" s="4">
        <v>134.69999999999999</v>
      </c>
      <c r="I332" s="16" t="s">
        <v>972</v>
      </c>
      <c r="J332" t="str">
        <f>IF(ISERROR(VLOOKUP($C332,Сумма!$B$3:$C$855,2,FALSE)),0,IF(VLOOKUP($C332,Сумма!$B$3:$N$855,13,FALSE)=I332,VLOOKUP($C332,Сумма!$B$3:$C$855,2,FALSE),0))</f>
        <v>СШОР 18 Вильденберг</v>
      </c>
    </row>
    <row r="333" spans="1:10" x14ac:dyDescent="0.35">
      <c r="A333" t="str">
        <f t="shared" si="4"/>
        <v>Дьячков АндрейМ14</v>
      </c>
      <c r="B333" s="4">
        <v>34</v>
      </c>
      <c r="C333" s="4" t="s">
        <v>557</v>
      </c>
      <c r="D333" s="4" t="s">
        <v>39</v>
      </c>
      <c r="E333" s="4">
        <v>2009</v>
      </c>
      <c r="F333" s="5">
        <v>1.3518518518518518E-2</v>
      </c>
      <c r="G333" s="4">
        <v>34</v>
      </c>
      <c r="H333" s="4">
        <v>126.5</v>
      </c>
      <c r="I333" s="16" t="s">
        <v>972</v>
      </c>
      <c r="J333" t="str">
        <f>IF(ISERROR(VLOOKUP($C333,Сумма!$B$3:$C$855,2,FALSE)),0,IF(VLOOKUP($C333,Сумма!$B$3:$N$855,13,FALSE)=I333,VLOOKUP($C333,Сумма!$B$3:$C$855,2,FALSE),0))</f>
        <v>СШОР 18 Sirius Пи</v>
      </c>
    </row>
    <row r="334" spans="1:10" x14ac:dyDescent="0.35">
      <c r="A334" t="str">
        <f t="shared" ref="A334:A397" si="5">C334&amp;I334</f>
        <v>Зеленский АнатолийМ14</v>
      </c>
      <c r="B334" s="4">
        <v>35</v>
      </c>
      <c r="C334" s="4" t="s">
        <v>321</v>
      </c>
      <c r="D334" s="4" t="s">
        <v>37</v>
      </c>
      <c r="E334" s="4">
        <v>2009</v>
      </c>
      <c r="F334" s="5">
        <v>1.3564814814814816E-2</v>
      </c>
      <c r="G334" s="4">
        <v>35</v>
      </c>
      <c r="H334" s="4">
        <v>125.9</v>
      </c>
      <c r="I334" s="16" t="s">
        <v>972</v>
      </c>
      <c r="J334" t="str">
        <f>IF(ISERROR(VLOOKUP($C334,Сумма!$B$3:$C$855,2,FALSE)),0,IF(VLOOKUP($C334,Сумма!$B$3:$N$855,13,FALSE)=I334,VLOOKUP($C334,Сумма!$B$3:$C$855,2,FALSE),0))</f>
        <v>СШОР 18 Макейчик</v>
      </c>
    </row>
    <row r="335" spans="1:10" x14ac:dyDescent="0.35">
      <c r="A335" t="str">
        <f t="shared" si="5"/>
        <v>Соколовский АлексейМ14</v>
      </c>
      <c r="B335" s="4">
        <v>36</v>
      </c>
      <c r="C335" s="4" t="s">
        <v>694</v>
      </c>
      <c r="D335" s="4" t="s">
        <v>149</v>
      </c>
      <c r="E335" s="4">
        <v>2009</v>
      </c>
      <c r="F335" s="5">
        <v>1.3993055555555555E-2</v>
      </c>
      <c r="G335" s="4">
        <v>36</v>
      </c>
      <c r="H335" s="4">
        <v>120.4</v>
      </c>
      <c r="I335" s="16" t="s">
        <v>972</v>
      </c>
      <c r="J335" t="str">
        <f>IF(ISERROR(VLOOKUP($C335,Сумма!$B$3:$C$855,2,FALSE)),0,IF(VLOOKUP($C335,Сумма!$B$3:$N$855,13,FALSE)=I335,VLOOKUP($C335,Сумма!$B$3:$C$855,2,FALSE),0))</f>
        <v>СШОР 18 Олимп</v>
      </c>
    </row>
    <row r="336" spans="1:10" x14ac:dyDescent="0.35">
      <c r="A336" t="str">
        <f t="shared" si="5"/>
        <v>Котов ЛевМ14</v>
      </c>
      <c r="B336" s="4">
        <v>37</v>
      </c>
      <c r="C336" s="4" t="s">
        <v>292</v>
      </c>
      <c r="D336" s="4" t="s">
        <v>48</v>
      </c>
      <c r="E336" s="4">
        <v>2008</v>
      </c>
      <c r="F336" s="5">
        <v>1.4016203703703704E-2</v>
      </c>
      <c r="G336" s="4">
        <v>37</v>
      </c>
      <c r="H336" s="4">
        <v>120.1</v>
      </c>
      <c r="I336" s="16" t="s">
        <v>972</v>
      </c>
      <c r="J336" t="str">
        <f>IF(ISERROR(VLOOKUP($C336,Сумма!$B$3:$C$855,2,FALSE)),0,IF(VLOOKUP($C336,Сумма!$B$3:$N$855,13,FALSE)=I336,VLOOKUP($C336,Сумма!$B$3:$C$855,2,FALSE),0))</f>
        <v>СШОР 18 Юго-Запад</v>
      </c>
    </row>
    <row r="337" spans="1:10" x14ac:dyDescent="0.35">
      <c r="A337" t="str">
        <f t="shared" si="5"/>
        <v>Кузьменко МихаилМ14</v>
      </c>
      <c r="B337" s="4">
        <v>38</v>
      </c>
      <c r="C337" s="4" t="s">
        <v>854</v>
      </c>
      <c r="D337" s="4" t="s">
        <v>35</v>
      </c>
      <c r="E337" s="4">
        <v>2009</v>
      </c>
      <c r="F337" s="5">
        <v>1.4027777777777778E-2</v>
      </c>
      <c r="G337" s="4">
        <v>38</v>
      </c>
      <c r="H337" s="4">
        <v>120</v>
      </c>
      <c r="I337" s="16" t="s">
        <v>972</v>
      </c>
      <c r="J337" t="str">
        <f>IF(ISERROR(VLOOKUP($C337,Сумма!$B$3:$C$855,2,FALSE)),0,IF(VLOOKUP($C337,Сумма!$B$3:$N$855,13,FALSE)=I337,VLOOKUP($C337,Сумма!$B$3:$C$855,2,FALSE),0))</f>
        <v>СШОР 18 АТЛЕТ</v>
      </c>
    </row>
    <row r="338" spans="1:10" x14ac:dyDescent="0.35">
      <c r="A338" t="str">
        <f t="shared" si="5"/>
        <v>Белошицкий ДанилМ14</v>
      </c>
      <c r="B338" s="4">
        <v>39</v>
      </c>
      <c r="C338" s="4" t="s">
        <v>855</v>
      </c>
      <c r="D338" s="4" t="s">
        <v>44</v>
      </c>
      <c r="E338" s="4">
        <v>2009</v>
      </c>
      <c r="F338" s="5">
        <v>1.4108796296296295E-2</v>
      </c>
      <c r="G338" s="4">
        <v>39</v>
      </c>
      <c r="H338" s="4">
        <v>118.9</v>
      </c>
      <c r="I338" s="16" t="s">
        <v>972</v>
      </c>
      <c r="J338" t="str">
        <f>IF(ISERROR(VLOOKUP($C338,Сумма!$B$3:$C$855,2,FALSE)),0,IF(VLOOKUP($C338,Сумма!$B$3:$N$855,13,FALSE)=I338,VLOOKUP($C338,Сумма!$B$3:$C$855,2,FALSE),0))</f>
        <v>СШОР 18 Берёзовая р</v>
      </c>
    </row>
    <row r="339" spans="1:10" x14ac:dyDescent="0.35">
      <c r="A339" t="str">
        <f t="shared" si="5"/>
        <v>Петиков ИванМ14</v>
      </c>
      <c r="B339" s="4">
        <v>40</v>
      </c>
      <c r="C339" s="4" t="s">
        <v>287</v>
      </c>
      <c r="D339" s="4" t="s">
        <v>149</v>
      </c>
      <c r="E339" s="4">
        <v>2008</v>
      </c>
      <c r="F339" s="5">
        <v>1.4351851851851852E-2</v>
      </c>
      <c r="G339" s="4">
        <v>40</v>
      </c>
      <c r="H339" s="4">
        <v>115.8</v>
      </c>
      <c r="I339" s="16" t="s">
        <v>972</v>
      </c>
      <c r="J339" t="str">
        <f>IF(ISERROR(VLOOKUP($C339,Сумма!$B$3:$C$855,2,FALSE)),0,IF(VLOOKUP($C339,Сумма!$B$3:$N$855,13,FALSE)=I339,VLOOKUP($C339,Сумма!$B$3:$C$855,2,FALSE),0))</f>
        <v>СШОР 18 Олимп</v>
      </c>
    </row>
    <row r="340" spans="1:10" x14ac:dyDescent="0.35">
      <c r="A340" t="str">
        <f t="shared" si="5"/>
        <v>Глазунов ВладимирМ14</v>
      </c>
      <c r="B340" s="4">
        <v>41</v>
      </c>
      <c r="C340" s="4" t="s">
        <v>304</v>
      </c>
      <c r="D340" s="4" t="s">
        <v>37</v>
      </c>
      <c r="E340" s="4">
        <v>2008</v>
      </c>
      <c r="F340" s="5">
        <v>1.4398148148148148E-2</v>
      </c>
      <c r="G340" s="4">
        <v>41</v>
      </c>
      <c r="H340" s="4">
        <v>115.2</v>
      </c>
      <c r="I340" s="16" t="s">
        <v>972</v>
      </c>
      <c r="J340" t="str">
        <f>IF(ISERROR(VLOOKUP($C340,Сумма!$B$3:$C$855,2,FALSE)),0,IF(VLOOKUP($C340,Сумма!$B$3:$N$855,13,FALSE)=I340,VLOOKUP($C340,Сумма!$B$3:$C$855,2,FALSE),0))</f>
        <v>СШОР 18 Макейчик</v>
      </c>
    </row>
    <row r="341" spans="1:10" x14ac:dyDescent="0.35">
      <c r="A341" t="str">
        <f t="shared" si="5"/>
        <v>Кувакин ТимурМ14</v>
      </c>
      <c r="B341" s="4">
        <v>42</v>
      </c>
      <c r="C341" s="4" t="s">
        <v>565</v>
      </c>
      <c r="D341" s="4" t="s">
        <v>61</v>
      </c>
      <c r="E341" s="4">
        <v>2008</v>
      </c>
      <c r="F341" s="5">
        <v>1.4675925925925926E-2</v>
      </c>
      <c r="G341" s="4">
        <v>42</v>
      </c>
      <c r="H341" s="4">
        <v>111.6</v>
      </c>
      <c r="I341" s="16" t="s">
        <v>972</v>
      </c>
      <c r="J341" t="str">
        <f>IF(ISERROR(VLOOKUP($C341,Сумма!$B$3:$C$855,2,FALSE)),0,IF(VLOOKUP($C341,Сумма!$B$3:$N$855,13,FALSE)=I341,VLOOKUP($C341,Сумма!$B$3:$C$855,2,FALSE),0))</f>
        <v>СШОР 18 Азимут</v>
      </c>
    </row>
    <row r="342" spans="1:10" x14ac:dyDescent="0.35">
      <c r="A342" t="str">
        <f t="shared" si="5"/>
        <v>Лосев АлексейМ14</v>
      </c>
      <c r="B342" s="4">
        <v>43</v>
      </c>
      <c r="C342" s="4" t="s">
        <v>305</v>
      </c>
      <c r="D342" s="4" t="s">
        <v>94</v>
      </c>
      <c r="E342" s="4">
        <v>2009</v>
      </c>
      <c r="F342" s="5">
        <v>1.4976851851851852E-2</v>
      </c>
      <c r="G342" s="4">
        <v>43</v>
      </c>
      <c r="H342" s="4">
        <v>107.8</v>
      </c>
      <c r="I342" s="16" t="s">
        <v>972</v>
      </c>
      <c r="J342" t="str">
        <f>IF(ISERROR(VLOOKUP($C342,Сумма!$B$3:$C$855,2,FALSE)),0,IF(VLOOKUP($C342,Сумма!$B$3:$N$855,13,FALSE)=I342,VLOOKUP($C342,Сумма!$B$3:$C$855,2,FALSE),0))</f>
        <v>СШОР 18 Вильденберг</v>
      </c>
    </row>
    <row r="343" spans="1:10" x14ac:dyDescent="0.35">
      <c r="A343" t="str">
        <f t="shared" si="5"/>
        <v>Черкасских ИванМ14</v>
      </c>
      <c r="B343" s="4">
        <v>44</v>
      </c>
      <c r="C343" s="4" t="s">
        <v>551</v>
      </c>
      <c r="D343" s="4" t="s">
        <v>48</v>
      </c>
      <c r="E343" s="4">
        <v>2008</v>
      </c>
      <c r="F343" s="5">
        <v>1.5648148148148151E-2</v>
      </c>
      <c r="G343" s="4">
        <v>44</v>
      </c>
      <c r="H343" s="4">
        <v>99.2</v>
      </c>
      <c r="I343" s="16" t="s">
        <v>972</v>
      </c>
      <c r="J343" t="str">
        <f>IF(ISERROR(VLOOKUP($C343,Сумма!$B$3:$C$855,2,FALSE)),0,IF(VLOOKUP($C343,Сумма!$B$3:$N$855,13,FALSE)=I343,VLOOKUP($C343,Сумма!$B$3:$C$855,2,FALSE),0))</f>
        <v>СШОР 18 Юго-Запад</v>
      </c>
    </row>
    <row r="344" spans="1:10" x14ac:dyDescent="0.35">
      <c r="A344" t="str">
        <f t="shared" si="5"/>
        <v>Тарасов ОлегМ14</v>
      </c>
      <c r="B344" s="4">
        <v>45</v>
      </c>
      <c r="C344" s="4" t="s">
        <v>297</v>
      </c>
      <c r="D344" s="4" t="s">
        <v>39</v>
      </c>
      <c r="E344" s="4">
        <v>2009</v>
      </c>
      <c r="F344" s="5">
        <v>1.5752314814814813E-2</v>
      </c>
      <c r="G344" s="4">
        <v>45</v>
      </c>
      <c r="H344" s="4">
        <v>97.8</v>
      </c>
      <c r="I344" s="16" t="s">
        <v>972</v>
      </c>
      <c r="J344" t="str">
        <f>IF(ISERROR(VLOOKUP($C344,Сумма!$B$3:$C$855,2,FALSE)),0,IF(VLOOKUP($C344,Сумма!$B$3:$N$855,13,FALSE)=I344,VLOOKUP($C344,Сумма!$B$3:$C$855,2,FALSE),0))</f>
        <v>СШОР 18 Sirius Пи</v>
      </c>
    </row>
    <row r="345" spans="1:10" x14ac:dyDescent="0.35">
      <c r="A345" t="str">
        <f t="shared" si="5"/>
        <v>Гонтарев ДаниилМ14</v>
      </c>
      <c r="B345" s="4">
        <v>46</v>
      </c>
      <c r="C345" s="4" t="s">
        <v>856</v>
      </c>
      <c r="D345" s="4" t="s">
        <v>149</v>
      </c>
      <c r="E345" s="4">
        <v>2007</v>
      </c>
      <c r="F345" s="5">
        <v>1.5856481481481482E-2</v>
      </c>
      <c r="G345" s="4">
        <v>46</v>
      </c>
      <c r="H345" s="4">
        <v>96.5</v>
      </c>
      <c r="I345" s="16" t="s">
        <v>972</v>
      </c>
      <c r="J345" t="str">
        <f>IF(ISERROR(VLOOKUP($C345,Сумма!$B$3:$C$855,2,FALSE)),0,IF(VLOOKUP($C345,Сумма!$B$3:$N$855,13,FALSE)=I345,VLOOKUP($C345,Сумма!$B$3:$C$855,2,FALSE),0))</f>
        <v>СШОР 18 Олимп</v>
      </c>
    </row>
    <row r="346" spans="1:10" x14ac:dyDescent="0.35">
      <c r="A346" t="str">
        <f t="shared" si="5"/>
        <v>Таланов ЮрийМ14</v>
      </c>
      <c r="B346" s="4">
        <v>47</v>
      </c>
      <c r="C346" s="4" t="s">
        <v>559</v>
      </c>
      <c r="D346" s="4" t="s">
        <v>37</v>
      </c>
      <c r="E346" s="4">
        <v>2009</v>
      </c>
      <c r="F346" s="5">
        <v>1.6018518518518519E-2</v>
      </c>
      <c r="G346" s="4">
        <v>47</v>
      </c>
      <c r="H346" s="4">
        <v>94.4</v>
      </c>
      <c r="I346" s="16" t="s">
        <v>972</v>
      </c>
      <c r="J346" t="str">
        <f>IF(ISERROR(VLOOKUP($C346,Сумма!$B$3:$C$855,2,FALSE)),0,IF(VLOOKUP($C346,Сумма!$B$3:$N$855,13,FALSE)=I346,VLOOKUP($C346,Сумма!$B$3:$C$855,2,FALSE),0))</f>
        <v>СШОР 18 Макейчик</v>
      </c>
    </row>
    <row r="347" spans="1:10" x14ac:dyDescent="0.35">
      <c r="A347" t="str">
        <f t="shared" si="5"/>
        <v>Бакалов ДмитрийМ14</v>
      </c>
      <c r="B347" s="4">
        <v>48</v>
      </c>
      <c r="C347" s="4" t="s">
        <v>319</v>
      </c>
      <c r="D347" s="4" t="s">
        <v>61</v>
      </c>
      <c r="E347" s="4">
        <v>2009</v>
      </c>
      <c r="F347" s="5">
        <v>1.6030092592592592E-2</v>
      </c>
      <c r="G347" s="4">
        <v>48</v>
      </c>
      <c r="H347" s="4">
        <v>94.3</v>
      </c>
      <c r="I347" s="16" t="s">
        <v>972</v>
      </c>
      <c r="J347" t="str">
        <f>IF(ISERROR(VLOOKUP($C347,Сумма!$B$3:$C$855,2,FALSE)),0,IF(VLOOKUP($C347,Сумма!$B$3:$N$855,13,FALSE)=I347,VLOOKUP($C347,Сумма!$B$3:$C$855,2,FALSE),0))</f>
        <v>СШОР 18 Азимут</v>
      </c>
    </row>
    <row r="348" spans="1:10" x14ac:dyDescent="0.35">
      <c r="A348" t="str">
        <f t="shared" si="5"/>
        <v>Чижов ЮрийМ14</v>
      </c>
      <c r="B348" s="4">
        <v>49</v>
      </c>
      <c r="C348" s="4" t="s">
        <v>857</v>
      </c>
      <c r="D348" s="4" t="s">
        <v>48</v>
      </c>
      <c r="E348" s="4">
        <v>2009</v>
      </c>
      <c r="F348" s="5">
        <v>1.6111111111111111E-2</v>
      </c>
      <c r="G348" s="4">
        <v>49</v>
      </c>
      <c r="H348" s="4">
        <v>93.2</v>
      </c>
      <c r="I348" s="16" t="s">
        <v>972</v>
      </c>
      <c r="J348" t="str">
        <f>IF(ISERROR(VLOOKUP($C348,Сумма!$B$3:$C$855,2,FALSE)),0,IF(VLOOKUP($C348,Сумма!$B$3:$N$855,13,FALSE)=I348,VLOOKUP($C348,Сумма!$B$3:$C$855,2,FALSE),0))</f>
        <v>СШОР 18 Юго-Запад</v>
      </c>
    </row>
    <row r="349" spans="1:10" x14ac:dyDescent="0.35">
      <c r="A349" t="str">
        <f t="shared" si="5"/>
        <v>Хрущев ДаниилМ14</v>
      </c>
      <c r="B349" s="4">
        <v>50</v>
      </c>
      <c r="C349" s="4" t="s">
        <v>306</v>
      </c>
      <c r="D349" s="4" t="s">
        <v>112</v>
      </c>
      <c r="E349" s="4">
        <v>2008</v>
      </c>
      <c r="F349" s="5">
        <v>1.6712962962962961E-2</v>
      </c>
      <c r="G349" s="4">
        <v>50</v>
      </c>
      <c r="H349" s="4">
        <v>85.5</v>
      </c>
      <c r="I349" s="16" t="s">
        <v>972</v>
      </c>
      <c r="J349" t="str">
        <f>IF(ISERROR(VLOOKUP($C349,Сумма!$B$3:$C$855,2,FALSE)),0,IF(VLOOKUP($C349,Сумма!$B$3:$N$855,13,FALSE)=I349,VLOOKUP($C349,Сумма!$B$3:$C$855,2,FALSE),0))</f>
        <v>СШОР 18 Канищева</v>
      </c>
    </row>
    <row r="350" spans="1:10" x14ac:dyDescent="0.35">
      <c r="A350" t="str">
        <f t="shared" si="5"/>
        <v>Маслов ОлегМ14</v>
      </c>
      <c r="B350" s="4">
        <v>51</v>
      </c>
      <c r="C350" s="4" t="s">
        <v>307</v>
      </c>
      <c r="D350" s="4" t="s">
        <v>44</v>
      </c>
      <c r="E350" s="4">
        <v>2009</v>
      </c>
      <c r="F350" s="5">
        <v>1.741898148148148E-2</v>
      </c>
      <c r="G350" s="4">
        <v>51</v>
      </c>
      <c r="H350" s="4">
        <v>76.400000000000006</v>
      </c>
      <c r="I350" s="16" t="s">
        <v>972</v>
      </c>
      <c r="J350" t="str">
        <f>IF(ISERROR(VLOOKUP($C350,Сумма!$B$3:$C$855,2,FALSE)),0,IF(VLOOKUP($C350,Сумма!$B$3:$N$855,13,FALSE)=I350,VLOOKUP($C350,Сумма!$B$3:$C$855,2,FALSE),0))</f>
        <v>СШОР 18 Берёзовая р</v>
      </c>
    </row>
    <row r="351" spans="1:10" x14ac:dyDescent="0.35">
      <c r="A351" t="str">
        <f t="shared" si="5"/>
        <v>Карцев МаксимМ14</v>
      </c>
      <c r="B351" s="4">
        <v>52</v>
      </c>
      <c r="C351" s="4" t="s">
        <v>245</v>
      </c>
      <c r="D351" s="4" t="s">
        <v>48</v>
      </c>
      <c r="E351" s="4">
        <v>2010</v>
      </c>
      <c r="F351" s="5">
        <v>1.7685185185185182E-2</v>
      </c>
      <c r="G351" s="4">
        <v>52</v>
      </c>
      <c r="H351" s="4">
        <v>73</v>
      </c>
      <c r="I351" s="16" t="s">
        <v>972</v>
      </c>
      <c r="J351">
        <f>IF(ISERROR(VLOOKUP($C351,Сумма!$B$3:$C$855,2,FALSE)),0,IF(VLOOKUP($C351,Сумма!$B$3:$N$855,13,FALSE)=I351,VLOOKUP($C351,Сумма!$B$3:$C$855,2,FALSE),0))</f>
        <v>0</v>
      </c>
    </row>
    <row r="352" spans="1:10" x14ac:dyDescent="0.35">
      <c r="A352" t="str">
        <f t="shared" si="5"/>
        <v>Буравлёв ЯрославМ14</v>
      </c>
      <c r="B352" s="4">
        <v>53</v>
      </c>
      <c r="C352" s="4" t="s">
        <v>858</v>
      </c>
      <c r="D352" s="4" t="s">
        <v>39</v>
      </c>
      <c r="E352" s="4">
        <v>2009</v>
      </c>
      <c r="F352" s="5">
        <v>1.7754629629629631E-2</v>
      </c>
      <c r="G352" s="4">
        <v>53</v>
      </c>
      <c r="H352" s="4">
        <v>72.099999999999994</v>
      </c>
      <c r="I352" s="16" t="s">
        <v>972</v>
      </c>
      <c r="J352" t="str">
        <f>IF(ISERROR(VLOOKUP($C352,Сумма!$B$3:$C$855,2,FALSE)),0,IF(VLOOKUP($C352,Сумма!$B$3:$N$855,13,FALSE)=I352,VLOOKUP($C352,Сумма!$B$3:$C$855,2,FALSE),0))</f>
        <v>СШОР 18 Sirius Пи</v>
      </c>
    </row>
    <row r="353" spans="1:10" x14ac:dyDescent="0.35">
      <c r="A353" t="str">
        <f t="shared" si="5"/>
        <v>Коршиков ЕгорМ14</v>
      </c>
      <c r="B353" s="4">
        <v>54</v>
      </c>
      <c r="C353" s="4" t="s">
        <v>762</v>
      </c>
      <c r="D353" s="4" t="s">
        <v>112</v>
      </c>
      <c r="E353" s="4">
        <v>2008</v>
      </c>
      <c r="F353" s="5">
        <v>1.7916666666666668E-2</v>
      </c>
      <c r="G353" s="4">
        <v>54</v>
      </c>
      <c r="H353" s="4">
        <v>70</v>
      </c>
      <c r="I353" s="16" t="s">
        <v>972</v>
      </c>
      <c r="J353" t="str">
        <f>IF(ISERROR(VLOOKUP($C353,Сумма!$B$3:$C$855,2,FALSE)),0,IF(VLOOKUP($C353,Сумма!$B$3:$N$855,13,FALSE)=I353,VLOOKUP($C353,Сумма!$B$3:$C$855,2,FALSE),0))</f>
        <v>СШОР 18 Канищева</v>
      </c>
    </row>
    <row r="354" spans="1:10" x14ac:dyDescent="0.35">
      <c r="A354" t="str">
        <f t="shared" si="5"/>
        <v>Воронков МихаилМ14</v>
      </c>
      <c r="B354" s="4">
        <v>55</v>
      </c>
      <c r="C354" s="4" t="s">
        <v>298</v>
      </c>
      <c r="D354" s="4" t="s">
        <v>58</v>
      </c>
      <c r="E354" s="4">
        <v>2009</v>
      </c>
      <c r="F354" s="5">
        <v>1.8541666666666668E-2</v>
      </c>
      <c r="G354" s="4">
        <v>55</v>
      </c>
      <c r="H354" s="4">
        <v>62</v>
      </c>
      <c r="I354" s="16" t="s">
        <v>972</v>
      </c>
      <c r="J354" t="str">
        <f>IF(ISERROR(VLOOKUP($C354,Сумма!$B$3:$C$855,2,FALSE)),0,IF(VLOOKUP($C354,Сумма!$B$3:$N$855,13,FALSE)=I354,VLOOKUP($C354,Сумма!$B$3:$C$855,2,FALSE),0))</f>
        <v>СШОР 18 Дон спорт</v>
      </c>
    </row>
    <row r="355" spans="1:10" x14ac:dyDescent="0.35">
      <c r="A355" t="str">
        <f t="shared" si="5"/>
        <v>Кузнецов ЕгорМ14</v>
      </c>
      <c r="B355" s="4">
        <v>56</v>
      </c>
      <c r="C355" s="4" t="s">
        <v>566</v>
      </c>
      <c r="D355" s="4" t="s">
        <v>37</v>
      </c>
      <c r="E355" s="4">
        <v>2009</v>
      </c>
      <c r="F355" s="5">
        <v>2.1226851851851854E-2</v>
      </c>
      <c r="G355" s="4">
        <v>56</v>
      </c>
      <c r="H355" s="4">
        <v>27.5</v>
      </c>
      <c r="I355" s="16" t="s">
        <v>972</v>
      </c>
      <c r="J355" t="str">
        <f>IF(ISERROR(VLOOKUP($C355,Сумма!$B$3:$C$855,2,FALSE)),0,IF(VLOOKUP($C355,Сумма!$B$3:$N$855,13,FALSE)=I355,VLOOKUP($C355,Сумма!$B$3:$C$855,2,FALSE),0))</f>
        <v>СШОР 18 Макейчик</v>
      </c>
    </row>
    <row r="356" spans="1:10" x14ac:dyDescent="0.35">
      <c r="A356" t="str">
        <f t="shared" si="5"/>
        <v>Скляренко АрсенийМ14</v>
      </c>
      <c r="B356" s="4">
        <v>57</v>
      </c>
      <c r="C356" s="4" t="s">
        <v>311</v>
      </c>
      <c r="D356" s="4" t="s">
        <v>39</v>
      </c>
      <c r="E356" s="4">
        <v>2009</v>
      </c>
      <c r="F356" s="5">
        <v>2.2627314814814819E-2</v>
      </c>
      <c r="G356" s="4">
        <v>57</v>
      </c>
      <c r="H356" s="4">
        <v>9.6</v>
      </c>
      <c r="I356" s="16" t="s">
        <v>972</v>
      </c>
      <c r="J356" t="str">
        <f>IF(ISERROR(VLOOKUP($C356,Сумма!$B$3:$C$855,2,FALSE)),0,IF(VLOOKUP($C356,Сумма!$B$3:$N$855,13,FALSE)=I356,VLOOKUP($C356,Сумма!$B$3:$C$855,2,FALSE),0))</f>
        <v>СШОР 18 Sirius Пи</v>
      </c>
    </row>
    <row r="357" spans="1:10" x14ac:dyDescent="0.35">
      <c r="A357" t="str">
        <f t="shared" si="5"/>
        <v>Долуденко АртёмМ14</v>
      </c>
      <c r="B357" s="4">
        <v>58</v>
      </c>
      <c r="C357" s="4" t="s">
        <v>310</v>
      </c>
      <c r="D357" s="4" t="s">
        <v>94</v>
      </c>
      <c r="E357" s="4">
        <v>2009</v>
      </c>
      <c r="F357" s="5">
        <v>2.3159722222222224E-2</v>
      </c>
      <c r="G357" s="4">
        <v>58</v>
      </c>
      <c r="H357" s="4">
        <v>2.7</v>
      </c>
      <c r="I357" s="16" t="s">
        <v>972</v>
      </c>
      <c r="J357" t="str">
        <f>IF(ISERROR(VLOOKUP($C357,Сумма!$B$3:$C$855,2,FALSE)),0,IF(VLOOKUP($C357,Сумма!$B$3:$N$855,13,FALSE)=I357,VLOOKUP($C357,Сумма!$B$3:$C$855,2,FALSE),0))</f>
        <v>СШОР 18 Вильденберг</v>
      </c>
    </row>
    <row r="358" spans="1:10" x14ac:dyDescent="0.35">
      <c r="A358" t="str">
        <f t="shared" si="5"/>
        <v>Логвин ИльяМ14</v>
      </c>
      <c r="B358" s="4">
        <v>59</v>
      </c>
      <c r="C358" s="4" t="s">
        <v>567</v>
      </c>
      <c r="D358" s="4" t="s">
        <v>149</v>
      </c>
      <c r="E358" s="4">
        <v>2009</v>
      </c>
      <c r="F358" s="5">
        <v>2.5462962962962962E-2</v>
      </c>
      <c r="G358" s="4">
        <v>59</v>
      </c>
      <c r="H358" s="4">
        <v>1</v>
      </c>
      <c r="I358" s="16" t="s">
        <v>972</v>
      </c>
      <c r="J358" t="str">
        <f>IF(ISERROR(VLOOKUP($C358,Сумма!$B$3:$C$855,2,FALSE)),0,IF(VLOOKUP($C358,Сумма!$B$3:$N$855,13,FALSE)=I358,VLOOKUP($C358,Сумма!$B$3:$C$855,2,FALSE),0))</f>
        <v>СШОР 18 Олимп</v>
      </c>
    </row>
    <row r="359" spans="1:10" x14ac:dyDescent="0.35">
      <c r="A359" t="str">
        <f t="shared" si="5"/>
        <v>Оськин РоманМ14</v>
      </c>
      <c r="B359" s="4">
        <v>60</v>
      </c>
      <c r="C359" s="4" t="s">
        <v>859</v>
      </c>
      <c r="D359" s="4" t="s">
        <v>94</v>
      </c>
      <c r="E359" s="4">
        <v>2009</v>
      </c>
      <c r="F359" s="5">
        <v>2.5497685185185189E-2</v>
      </c>
      <c r="G359" s="4">
        <v>60</v>
      </c>
      <c r="H359" s="4">
        <v>1</v>
      </c>
      <c r="I359" s="16" t="s">
        <v>972</v>
      </c>
      <c r="J359" t="str">
        <f>IF(ISERROR(VLOOKUP($C359,Сумма!$B$3:$C$855,2,FALSE)),0,IF(VLOOKUP($C359,Сумма!$B$3:$N$855,13,FALSE)=I359,VLOOKUP($C359,Сумма!$B$3:$C$855,2,FALSE),0))</f>
        <v>СШОР 18 Вильденберг</v>
      </c>
    </row>
    <row r="360" spans="1:10" x14ac:dyDescent="0.35">
      <c r="A360" t="str">
        <f t="shared" si="5"/>
        <v>Зарубин СергейМ14</v>
      </c>
      <c r="B360" s="4">
        <v>61</v>
      </c>
      <c r="C360" s="4" t="s">
        <v>860</v>
      </c>
      <c r="D360" s="4" t="s">
        <v>784</v>
      </c>
      <c r="E360" s="4">
        <v>2009</v>
      </c>
      <c r="F360" s="5">
        <v>2.883101851851852E-2</v>
      </c>
      <c r="G360" s="4">
        <v>61</v>
      </c>
      <c r="H360" s="4">
        <v>1</v>
      </c>
      <c r="I360" s="16" t="s">
        <v>972</v>
      </c>
      <c r="J360" t="str">
        <f>IF(ISERROR(VLOOKUP($C360,Сумма!$B$3:$C$855,2,FALSE)),0,IF(VLOOKUP($C360,Сумма!$B$3:$N$855,13,FALSE)=I360,VLOOKUP($C360,Сумма!$B$3:$C$855,2,FALSE),0))</f>
        <v>СШОР 18 Богданка</v>
      </c>
    </row>
    <row r="361" spans="1:10" x14ac:dyDescent="0.35">
      <c r="A361" t="str">
        <f t="shared" si="5"/>
        <v>Митрофанов АлександрМ14</v>
      </c>
      <c r="B361" s="4">
        <v>62</v>
      </c>
      <c r="C361" s="4" t="s">
        <v>861</v>
      </c>
      <c r="D361" s="4" t="s">
        <v>211</v>
      </c>
      <c r="E361" s="4">
        <v>2009</v>
      </c>
      <c r="F361" s="5">
        <v>3.2858796296296296E-2</v>
      </c>
      <c r="G361" s="4">
        <v>62</v>
      </c>
      <c r="H361" s="4">
        <v>1</v>
      </c>
      <c r="I361" s="16" t="s">
        <v>972</v>
      </c>
      <c r="J361" t="str">
        <f>IF(ISERROR(VLOOKUP($C361,Сумма!$B$3:$C$855,2,FALSE)),0,IF(VLOOKUP($C361,Сумма!$B$3:$N$855,13,FALSE)=I361,VLOOKUP($C361,Сумма!$B$3:$C$855,2,FALSE),0))</f>
        <v>СШОР 18 Тураев</v>
      </c>
    </row>
    <row r="362" spans="1:10" x14ac:dyDescent="0.35">
      <c r="A362" t="str">
        <f t="shared" si="5"/>
        <v>Дубовой АлександрМ14</v>
      </c>
      <c r="B362" s="4">
        <v>63</v>
      </c>
      <c r="C362" s="4" t="s">
        <v>862</v>
      </c>
      <c r="D362" s="4" t="s">
        <v>787</v>
      </c>
      <c r="E362" s="4">
        <v>2009</v>
      </c>
      <c r="F362" s="5">
        <v>3.498842592592593E-2</v>
      </c>
      <c r="G362" s="4">
        <v>63</v>
      </c>
      <c r="H362" s="4">
        <v>1</v>
      </c>
      <c r="I362" s="16" t="s">
        <v>972</v>
      </c>
      <c r="J362" t="str">
        <f>IF(ISERROR(VLOOKUP($C362,Сумма!$B$3:$C$855,2,FALSE)),0,IF(VLOOKUP($C362,Сумма!$B$3:$N$855,13,FALSE)=I362,VLOOKUP($C362,Сумма!$B$3:$C$855,2,FALSE),0))</f>
        <v>СШОР 18 ГавриловSKY</v>
      </c>
    </row>
    <row r="363" spans="1:10" x14ac:dyDescent="0.35">
      <c r="A363" t="str">
        <f t="shared" si="5"/>
        <v>Жерлицын ТимурМ14</v>
      </c>
      <c r="B363" s="4">
        <v>64</v>
      </c>
      <c r="C363" s="4" t="s">
        <v>936</v>
      </c>
      <c r="D363" s="4" t="s">
        <v>821</v>
      </c>
      <c r="E363" s="4">
        <v>2008</v>
      </c>
      <c r="F363" s="5">
        <v>4.5243055555555557E-2</v>
      </c>
      <c r="G363" s="4">
        <v>64</v>
      </c>
      <c r="H363" s="4">
        <v>1</v>
      </c>
      <c r="I363" s="16" t="s">
        <v>972</v>
      </c>
      <c r="J363" t="str">
        <f>IF(ISERROR(VLOOKUP($C363,Сумма!$B$3:$C$855,2,FALSE)),0,IF(VLOOKUP($C363,Сумма!$B$3:$N$855,13,FALSE)=I363,VLOOKUP($C363,Сумма!$B$3:$C$855,2,FALSE),0))</f>
        <v>СШОР 18 Паровоз</v>
      </c>
    </row>
    <row r="364" spans="1:10" x14ac:dyDescent="0.35">
      <c r="A364" t="str">
        <f t="shared" si="5"/>
        <v>Хованский ВладимирМ14</v>
      </c>
      <c r="B364" s="4">
        <v>65</v>
      </c>
      <c r="C364" s="4" t="s">
        <v>271</v>
      </c>
      <c r="D364" s="4" t="s">
        <v>33</v>
      </c>
      <c r="E364" s="4">
        <v>2009</v>
      </c>
      <c r="F364" s="4"/>
      <c r="G364" s="4"/>
      <c r="H364" s="4">
        <v>0.01</v>
      </c>
      <c r="I364" s="16" t="s">
        <v>972</v>
      </c>
      <c r="J364" t="str">
        <f>IF(ISERROR(VLOOKUP($C364,Сумма!$B$3:$C$855,2,FALSE)),0,IF(VLOOKUP($C364,Сумма!$B$3:$N$855,13,FALSE)=I364,VLOOKUP($C364,Сумма!$B$3:$C$855,2,FALSE),0))</f>
        <v>СШОР 18 ОРИОН</v>
      </c>
    </row>
    <row r="365" spans="1:10" x14ac:dyDescent="0.35">
      <c r="A365" t="str">
        <f t="shared" si="5"/>
        <v>Пушкин ЗахарМ14</v>
      </c>
      <c r="B365" s="4">
        <v>66</v>
      </c>
      <c r="C365" s="4" t="s">
        <v>316</v>
      </c>
      <c r="D365" s="4" t="s">
        <v>48</v>
      </c>
      <c r="E365" s="4">
        <v>2009</v>
      </c>
      <c r="F365" s="4"/>
      <c r="G365" s="4"/>
      <c r="H365" s="4">
        <v>0.01</v>
      </c>
      <c r="I365" s="16" t="s">
        <v>972</v>
      </c>
      <c r="J365" t="str">
        <f>IF(ISERROR(VLOOKUP($C365,Сумма!$B$3:$C$855,2,FALSE)),0,IF(VLOOKUP($C365,Сумма!$B$3:$N$855,13,FALSE)=I365,VLOOKUP($C365,Сумма!$B$3:$C$855,2,FALSE),0))</f>
        <v>СШОР 18 Юго-Запад</v>
      </c>
    </row>
    <row r="366" spans="1:10" x14ac:dyDescent="0.35">
      <c r="A366" t="str">
        <f t="shared" si="5"/>
        <v>Нагорный МаксимМ14</v>
      </c>
      <c r="B366" s="4">
        <v>67</v>
      </c>
      <c r="C366" s="4" t="s">
        <v>273</v>
      </c>
      <c r="D366" s="4" t="s">
        <v>98</v>
      </c>
      <c r="E366" s="4">
        <v>2009</v>
      </c>
      <c r="F366" s="4"/>
      <c r="G366" s="4"/>
      <c r="H366" s="4">
        <v>0.01</v>
      </c>
      <c r="I366" s="16" t="s">
        <v>972</v>
      </c>
      <c r="J366" t="str">
        <f>IF(ISERROR(VLOOKUP($C366,Сумма!$B$3:$C$855,2,FALSE)),0,IF(VLOOKUP($C366,Сумма!$B$3:$N$855,13,FALSE)=I366,VLOOKUP($C366,Сумма!$B$3:$C$855,2,FALSE),0))</f>
        <v>СШОР 18 Торнадо</v>
      </c>
    </row>
    <row r="367" spans="1:10" x14ac:dyDescent="0.35">
      <c r="A367" t="str">
        <f t="shared" si="5"/>
        <v>Гусев АнтонМ14</v>
      </c>
      <c r="B367" s="4">
        <v>68</v>
      </c>
      <c r="C367" s="4" t="s">
        <v>320</v>
      </c>
      <c r="D367" s="4" t="s">
        <v>35</v>
      </c>
      <c r="E367" s="4">
        <v>2009</v>
      </c>
      <c r="F367" s="4"/>
      <c r="G367" s="4"/>
      <c r="H367" s="4">
        <v>0.01</v>
      </c>
      <c r="I367" s="16" t="s">
        <v>972</v>
      </c>
      <c r="J367" t="str">
        <f>IF(ISERROR(VLOOKUP($C367,Сумма!$B$3:$C$855,2,FALSE)),0,IF(VLOOKUP($C367,Сумма!$B$3:$N$855,13,FALSE)=I367,VLOOKUP($C367,Сумма!$B$3:$C$855,2,FALSE),0))</f>
        <v>СШОР 18 АТЛЕТ</v>
      </c>
    </row>
    <row r="368" spans="1:10" x14ac:dyDescent="0.35">
      <c r="A368" t="str">
        <f t="shared" si="5"/>
        <v>Жиляков ДанилаМ14</v>
      </c>
      <c r="B368" s="4">
        <v>69</v>
      </c>
      <c r="C368" s="4" t="s">
        <v>318</v>
      </c>
      <c r="D368" s="4" t="s">
        <v>48</v>
      </c>
      <c r="E368" s="4">
        <v>2009</v>
      </c>
      <c r="F368" s="4"/>
      <c r="G368" s="4"/>
      <c r="H368" s="4">
        <v>0.01</v>
      </c>
      <c r="I368" s="16" t="s">
        <v>972</v>
      </c>
      <c r="J368" t="str">
        <f>IF(ISERROR(VLOOKUP($C368,Сумма!$B$3:$C$855,2,FALSE)),0,IF(VLOOKUP($C368,Сумма!$B$3:$N$855,13,FALSE)=I368,VLOOKUP($C368,Сумма!$B$3:$C$855,2,FALSE),0))</f>
        <v>СШОР 18 Юго-Запад</v>
      </c>
    </row>
    <row r="369" spans="1:10" x14ac:dyDescent="0.35">
      <c r="A369" t="str">
        <f t="shared" si="5"/>
        <v>Саевский ВиталийМ14</v>
      </c>
      <c r="B369" s="4">
        <v>70</v>
      </c>
      <c r="C369" s="4" t="s">
        <v>303</v>
      </c>
      <c r="D369" s="4" t="s">
        <v>35</v>
      </c>
      <c r="E369" s="4">
        <v>2008</v>
      </c>
      <c r="F369" s="4"/>
      <c r="G369" s="4"/>
      <c r="H369" s="4">
        <v>0.01</v>
      </c>
      <c r="I369" s="16" t="s">
        <v>972</v>
      </c>
      <c r="J369" t="str">
        <f>IF(ISERROR(VLOOKUP($C369,Сумма!$B$3:$C$855,2,FALSE)),0,IF(VLOOKUP($C369,Сумма!$B$3:$N$855,13,FALSE)=I369,VLOOKUP($C369,Сумма!$B$3:$C$855,2,FALSE),0))</f>
        <v>СШОР 18 АТЛЕТ</v>
      </c>
    </row>
    <row r="370" spans="1:10" ht="15.5" x14ac:dyDescent="0.35">
      <c r="A370" t="str">
        <f t="shared" si="5"/>
        <v/>
      </c>
      <c r="B370" s="40" t="s">
        <v>863</v>
      </c>
      <c r="C370" s="40"/>
      <c r="D370" s="40"/>
      <c r="E370" s="40"/>
      <c r="F370" s="40"/>
      <c r="G370" s="40"/>
      <c r="H370" s="40"/>
      <c r="I370" s="17"/>
      <c r="J370">
        <f>IF(ISERROR(VLOOKUP($C370,Сумма!$B$3:$C$855,2,FALSE)),0,IF(VLOOKUP($C370,Сумма!$B$3:$N$855,13,FALSE)=I370,VLOOKUP($C370,Сумма!$B$3:$C$855,2,FALSE),0))</f>
        <v>0</v>
      </c>
    </row>
    <row r="371" spans="1:10" ht="15.5" x14ac:dyDescent="0.35">
      <c r="A371" t="str">
        <f t="shared" si="5"/>
        <v/>
      </c>
      <c r="B371" s="40"/>
      <c r="C371" s="40"/>
      <c r="D371" s="40"/>
      <c r="E371" s="40"/>
      <c r="F371" s="40"/>
      <c r="G371" s="40"/>
      <c r="H371" s="40"/>
      <c r="I371" s="17"/>
      <c r="J371">
        <f>IF(ISERROR(VLOOKUP($C371,Сумма!$B$3:$C$855,2,FALSE)),0,IF(VLOOKUP($C371,Сумма!$B$3:$N$855,13,FALSE)=I371,VLOOKUP($C371,Сумма!$B$3:$C$855,2,FALSE),0))</f>
        <v>0</v>
      </c>
    </row>
    <row r="372" spans="1:10" ht="28" x14ac:dyDescent="0.35">
      <c r="A372" t="str">
        <f t="shared" si="5"/>
        <v>Фамилия, имя</v>
      </c>
      <c r="B372" s="3" t="s">
        <v>20</v>
      </c>
      <c r="C372" s="4" t="s">
        <v>31</v>
      </c>
      <c r="D372" s="4" t="s">
        <v>21</v>
      </c>
      <c r="E372" s="4" t="s">
        <v>22</v>
      </c>
      <c r="F372" s="4" t="s">
        <v>23</v>
      </c>
      <c r="G372" s="4" t="s">
        <v>24</v>
      </c>
      <c r="H372" s="4" t="s">
        <v>25</v>
      </c>
      <c r="I372" s="16"/>
      <c r="J372">
        <f>IF(ISERROR(VLOOKUP($C372,Сумма!$B$3:$C$855,2,FALSE)),0,IF(VLOOKUP($C372,Сумма!$B$3:$N$855,13,FALSE)=I372,VLOOKUP($C372,Сумма!$B$3:$C$855,2,FALSE),0))</f>
        <v>0</v>
      </c>
    </row>
    <row r="373" spans="1:10" x14ac:dyDescent="0.35">
      <c r="A373" t="str">
        <f t="shared" si="5"/>
        <v>Малыгин МаксимМ16</v>
      </c>
      <c r="B373" s="4">
        <v>1</v>
      </c>
      <c r="C373" s="4" t="s">
        <v>758</v>
      </c>
      <c r="D373" s="4" t="s">
        <v>35</v>
      </c>
      <c r="E373" s="4">
        <v>2008</v>
      </c>
      <c r="F373" s="5">
        <v>8.0439814814814818E-3</v>
      </c>
      <c r="G373" s="4">
        <v>1</v>
      </c>
      <c r="H373" s="4">
        <v>200</v>
      </c>
      <c r="I373" s="16" t="s">
        <v>973</v>
      </c>
      <c r="J373">
        <f>IF(ISERROR(VLOOKUP($C373,Сумма!$B$3:$C$855,2,FALSE)),0,IF(VLOOKUP($C373,Сумма!$B$3:$N$855,13,FALSE)=I373,VLOOKUP($C373,Сумма!$B$3:$C$855,2,FALSE),0))</f>
        <v>0</v>
      </c>
    </row>
    <row r="374" spans="1:10" x14ac:dyDescent="0.35">
      <c r="A374" t="str">
        <f t="shared" si="5"/>
        <v>Тимонин ВячеславМ16</v>
      </c>
      <c r="B374" s="4">
        <v>2</v>
      </c>
      <c r="C374" s="4" t="s">
        <v>765</v>
      </c>
      <c r="D374" s="4" t="s">
        <v>98</v>
      </c>
      <c r="E374" s="4">
        <v>2007</v>
      </c>
      <c r="F374" s="5">
        <v>8.2638888888888883E-3</v>
      </c>
      <c r="G374" s="4">
        <v>2</v>
      </c>
      <c r="H374" s="4">
        <v>197.3</v>
      </c>
      <c r="I374" s="16" t="s">
        <v>973</v>
      </c>
      <c r="J374" t="str">
        <f>IF(ISERROR(VLOOKUP($C374,Сумма!$B$3:$C$855,2,FALSE)),0,IF(VLOOKUP($C374,Сумма!$B$3:$N$855,13,FALSE)=I374,VLOOKUP($C374,Сумма!$B$3:$C$855,2,FALSE),0))</f>
        <v>СШОР 18 Торнадо</v>
      </c>
    </row>
    <row r="375" spans="1:10" x14ac:dyDescent="0.35">
      <c r="A375" t="str">
        <f t="shared" si="5"/>
        <v>Джамил ОмарМ16</v>
      </c>
      <c r="B375" s="4">
        <v>3</v>
      </c>
      <c r="C375" s="4" t="s">
        <v>324</v>
      </c>
      <c r="D375" s="4" t="s">
        <v>98</v>
      </c>
      <c r="E375" s="4">
        <v>2007</v>
      </c>
      <c r="F375" s="5">
        <v>8.564814814814815E-3</v>
      </c>
      <c r="G375" s="4">
        <v>3</v>
      </c>
      <c r="H375" s="4">
        <v>193.6</v>
      </c>
      <c r="I375" s="16" t="s">
        <v>973</v>
      </c>
      <c r="J375" t="str">
        <f>IF(ISERROR(VLOOKUP($C375,Сумма!$B$3:$C$855,2,FALSE)),0,IF(VLOOKUP($C375,Сумма!$B$3:$N$855,13,FALSE)=I375,VLOOKUP($C375,Сумма!$B$3:$C$855,2,FALSE),0))</f>
        <v>СШОР 18 Торнадо</v>
      </c>
    </row>
    <row r="376" spans="1:10" x14ac:dyDescent="0.35">
      <c r="A376" t="str">
        <f t="shared" si="5"/>
        <v>Мироненко ВладиславМ16</v>
      </c>
      <c r="B376" s="4">
        <v>4</v>
      </c>
      <c r="C376" s="4" t="s">
        <v>325</v>
      </c>
      <c r="D376" s="4" t="s">
        <v>149</v>
      </c>
      <c r="E376" s="4">
        <v>2006</v>
      </c>
      <c r="F376" s="5">
        <v>8.7152777777777784E-3</v>
      </c>
      <c r="G376" s="4">
        <v>4</v>
      </c>
      <c r="H376" s="4">
        <v>191.7</v>
      </c>
      <c r="I376" s="16" t="s">
        <v>973</v>
      </c>
      <c r="J376" t="str">
        <f>IF(ISERROR(VLOOKUP($C376,Сумма!$B$3:$C$855,2,FALSE)),0,IF(VLOOKUP($C376,Сумма!$B$3:$N$855,13,FALSE)=I376,VLOOKUP($C376,Сумма!$B$3:$C$855,2,FALSE),0))</f>
        <v>СШОР 18 Олимп</v>
      </c>
    </row>
    <row r="377" spans="1:10" x14ac:dyDescent="0.35">
      <c r="A377" t="str">
        <f t="shared" si="5"/>
        <v>Баранов АлександрМ16</v>
      </c>
      <c r="B377" s="4">
        <v>5</v>
      </c>
      <c r="C377" s="4" t="s">
        <v>322</v>
      </c>
      <c r="D377" s="4" t="s">
        <v>48</v>
      </c>
      <c r="E377" s="4">
        <v>2006</v>
      </c>
      <c r="F377" s="5">
        <v>8.7152777777777784E-3</v>
      </c>
      <c r="G377" s="4">
        <f xml:space="preserve"> 4</f>
        <v>4</v>
      </c>
      <c r="H377" s="4">
        <v>191.7</v>
      </c>
      <c r="I377" s="16" t="s">
        <v>973</v>
      </c>
      <c r="J377" t="str">
        <f>IF(ISERROR(VLOOKUP($C377,Сумма!$B$3:$C$855,2,FALSE)),0,IF(VLOOKUP($C377,Сумма!$B$3:$N$855,13,FALSE)=I377,VLOOKUP($C377,Сумма!$B$3:$C$855,2,FALSE),0))</f>
        <v>СШОР 18 Юго-Запад</v>
      </c>
    </row>
    <row r="378" spans="1:10" x14ac:dyDescent="0.35">
      <c r="A378" t="str">
        <f t="shared" si="5"/>
        <v>Землянухин АртёмМ16</v>
      </c>
      <c r="B378" s="4">
        <v>6</v>
      </c>
      <c r="C378" s="4" t="s">
        <v>327</v>
      </c>
      <c r="D378" s="4" t="s">
        <v>61</v>
      </c>
      <c r="E378" s="4">
        <v>2007</v>
      </c>
      <c r="F378" s="5">
        <v>8.8310185185185176E-3</v>
      </c>
      <c r="G378" s="4">
        <v>6</v>
      </c>
      <c r="H378" s="4">
        <v>190.3</v>
      </c>
      <c r="I378" s="16" t="s">
        <v>973</v>
      </c>
      <c r="J378" t="str">
        <f>IF(ISERROR(VLOOKUP($C378,Сумма!$B$3:$C$855,2,FALSE)),0,IF(VLOOKUP($C378,Сумма!$B$3:$N$855,13,FALSE)=I378,VLOOKUP($C378,Сумма!$B$3:$C$855,2,FALSE),0))</f>
        <v>СШОР 18 Азимут</v>
      </c>
    </row>
    <row r="379" spans="1:10" x14ac:dyDescent="0.35">
      <c r="A379" t="str">
        <f t="shared" si="5"/>
        <v>Салимов АртурМ16</v>
      </c>
      <c r="B379" s="4">
        <v>7</v>
      </c>
      <c r="C379" s="4" t="s">
        <v>576</v>
      </c>
      <c r="D379" s="4" t="s">
        <v>143</v>
      </c>
      <c r="E379" s="4">
        <v>2007</v>
      </c>
      <c r="F379" s="5">
        <v>9.3634259259259261E-3</v>
      </c>
      <c r="G379" s="4">
        <v>7</v>
      </c>
      <c r="H379" s="4">
        <v>183.6</v>
      </c>
      <c r="I379" s="16" t="s">
        <v>973</v>
      </c>
      <c r="J379" t="str">
        <f>IF(ISERROR(VLOOKUP($C379,Сумма!$B$3:$C$855,2,FALSE)),0,IF(VLOOKUP($C379,Сумма!$B$3:$N$855,13,FALSE)=I379,VLOOKUP($C379,Сумма!$B$3:$C$855,2,FALSE),0))</f>
        <v>СШОР 18 Астахова</v>
      </c>
    </row>
    <row r="380" spans="1:10" x14ac:dyDescent="0.35">
      <c r="A380" t="str">
        <f t="shared" si="5"/>
        <v>Богданов ВиталийМ16</v>
      </c>
      <c r="B380" s="4">
        <v>8</v>
      </c>
      <c r="C380" s="4" t="s">
        <v>333</v>
      </c>
      <c r="D380" s="4" t="s">
        <v>35</v>
      </c>
      <c r="E380" s="4">
        <v>2007</v>
      </c>
      <c r="F380" s="5">
        <v>9.4907407407407406E-3</v>
      </c>
      <c r="G380" s="4">
        <v>8</v>
      </c>
      <c r="H380" s="4">
        <v>182.1</v>
      </c>
      <c r="I380" s="16" t="s">
        <v>973</v>
      </c>
      <c r="J380" t="str">
        <f>IF(ISERROR(VLOOKUP($C380,Сумма!$B$3:$C$855,2,FALSE)),0,IF(VLOOKUP($C380,Сумма!$B$3:$N$855,13,FALSE)=I380,VLOOKUP($C380,Сумма!$B$3:$C$855,2,FALSE),0))</f>
        <v>СШОР 18 АТЛЕТ</v>
      </c>
    </row>
    <row r="381" spans="1:10" x14ac:dyDescent="0.35">
      <c r="A381" t="str">
        <f t="shared" si="5"/>
        <v>Акимов ЮрийМ16</v>
      </c>
      <c r="B381" s="4">
        <v>9</v>
      </c>
      <c r="C381" s="4" t="s">
        <v>330</v>
      </c>
      <c r="D381" s="4" t="s">
        <v>44</v>
      </c>
      <c r="E381" s="4">
        <v>2007</v>
      </c>
      <c r="F381" s="5">
        <v>9.5023148148148159E-3</v>
      </c>
      <c r="G381" s="4">
        <v>9</v>
      </c>
      <c r="H381" s="4">
        <v>181.9</v>
      </c>
      <c r="I381" s="16" t="s">
        <v>973</v>
      </c>
      <c r="J381" t="str">
        <f>IF(ISERROR(VLOOKUP($C381,Сумма!$B$3:$C$855,2,FALSE)),0,IF(VLOOKUP($C381,Сумма!$B$3:$N$855,13,FALSE)=I381,VLOOKUP($C381,Сумма!$B$3:$C$855,2,FALSE),0))</f>
        <v>СШОР 18 Берёзовая р</v>
      </c>
    </row>
    <row r="382" spans="1:10" x14ac:dyDescent="0.35">
      <c r="A382" t="str">
        <f t="shared" si="5"/>
        <v>Щетинин НикитаМ16</v>
      </c>
      <c r="B382" s="4">
        <v>10</v>
      </c>
      <c r="C382" s="4" t="s">
        <v>340</v>
      </c>
      <c r="D382" s="4" t="s">
        <v>48</v>
      </c>
      <c r="E382" s="4">
        <v>2006</v>
      </c>
      <c r="F382" s="5">
        <v>9.7916666666666655E-3</v>
      </c>
      <c r="G382" s="4">
        <v>10</v>
      </c>
      <c r="H382" s="4">
        <v>178.3</v>
      </c>
      <c r="I382" s="16" t="s">
        <v>973</v>
      </c>
      <c r="J382" t="str">
        <f>IF(ISERROR(VLOOKUP($C382,Сумма!$B$3:$C$855,2,FALSE)),0,IF(VLOOKUP($C382,Сумма!$B$3:$N$855,13,FALSE)=I382,VLOOKUP($C382,Сумма!$B$3:$C$855,2,FALSE),0))</f>
        <v>СШОР 18 Юго-Запад</v>
      </c>
    </row>
    <row r="383" spans="1:10" x14ac:dyDescent="0.35">
      <c r="A383" t="str">
        <f t="shared" si="5"/>
        <v>Клейменов ДаниилМ16</v>
      </c>
      <c r="B383" s="4">
        <v>11</v>
      </c>
      <c r="C383" s="4" t="s">
        <v>328</v>
      </c>
      <c r="D383" s="4" t="s">
        <v>61</v>
      </c>
      <c r="E383" s="4">
        <v>2007</v>
      </c>
      <c r="F383" s="5">
        <v>9.8495370370370369E-3</v>
      </c>
      <c r="G383" s="4">
        <v>11</v>
      </c>
      <c r="H383" s="4">
        <v>177.6</v>
      </c>
      <c r="I383" s="16" t="s">
        <v>973</v>
      </c>
      <c r="J383" t="str">
        <f>IF(ISERROR(VLOOKUP($C383,Сумма!$B$3:$C$855,2,FALSE)),0,IF(VLOOKUP($C383,Сумма!$B$3:$N$855,13,FALSE)=I383,VLOOKUP($C383,Сумма!$B$3:$C$855,2,FALSE),0))</f>
        <v>СШОР 18 Азимут</v>
      </c>
    </row>
    <row r="384" spans="1:10" x14ac:dyDescent="0.35">
      <c r="A384" t="str">
        <f t="shared" si="5"/>
        <v>Воротников ДмитрийМ16</v>
      </c>
      <c r="B384" s="4">
        <v>12</v>
      </c>
      <c r="C384" s="4" t="s">
        <v>334</v>
      </c>
      <c r="D384" s="4" t="s">
        <v>44</v>
      </c>
      <c r="E384" s="4">
        <v>2006</v>
      </c>
      <c r="F384" s="5">
        <v>1.0069444444444445E-2</v>
      </c>
      <c r="G384" s="4">
        <v>12</v>
      </c>
      <c r="H384" s="4">
        <v>174.9</v>
      </c>
      <c r="I384" s="16" t="s">
        <v>973</v>
      </c>
      <c r="J384" t="str">
        <f>IF(ISERROR(VLOOKUP($C384,Сумма!$B$3:$C$855,2,FALSE)),0,IF(VLOOKUP($C384,Сумма!$B$3:$N$855,13,FALSE)=I384,VLOOKUP($C384,Сумма!$B$3:$C$855,2,FALSE),0))</f>
        <v>СШОР 18 Берёзовая р</v>
      </c>
    </row>
    <row r="385" spans="1:10" x14ac:dyDescent="0.35">
      <c r="A385" t="str">
        <f t="shared" si="5"/>
        <v>Василенко ВладиславМ16</v>
      </c>
      <c r="B385" s="4">
        <v>13</v>
      </c>
      <c r="C385" s="4" t="s">
        <v>579</v>
      </c>
      <c r="D385" s="4" t="s">
        <v>61</v>
      </c>
      <c r="E385" s="4">
        <v>2006</v>
      </c>
      <c r="F385" s="5">
        <v>1.0266203703703703E-2</v>
      </c>
      <c r="G385" s="4">
        <v>13</v>
      </c>
      <c r="H385" s="4">
        <v>172.4</v>
      </c>
      <c r="I385" s="16" t="s">
        <v>973</v>
      </c>
      <c r="J385" t="str">
        <f>IF(ISERROR(VLOOKUP($C385,Сумма!$B$3:$C$855,2,FALSE)),0,IF(VLOOKUP($C385,Сумма!$B$3:$N$855,13,FALSE)=I385,VLOOKUP($C385,Сумма!$B$3:$C$855,2,FALSE),0))</f>
        <v>СШОР 18 Азимут</v>
      </c>
    </row>
    <row r="386" spans="1:10" x14ac:dyDescent="0.35">
      <c r="A386" t="str">
        <f t="shared" si="5"/>
        <v>Макеев ГеоргийМ16</v>
      </c>
      <c r="B386" s="4">
        <v>14</v>
      </c>
      <c r="C386" s="4" t="s">
        <v>341</v>
      </c>
      <c r="D386" s="4" t="s">
        <v>37</v>
      </c>
      <c r="E386" s="4">
        <v>2007</v>
      </c>
      <c r="F386" s="5">
        <v>1.0358796296296295E-2</v>
      </c>
      <c r="G386" s="4">
        <v>14</v>
      </c>
      <c r="H386" s="4">
        <v>171.3</v>
      </c>
      <c r="I386" s="16" t="s">
        <v>973</v>
      </c>
      <c r="J386" t="str">
        <f>IF(ISERROR(VLOOKUP($C386,Сумма!$B$3:$C$855,2,FALSE)),0,IF(VLOOKUP($C386,Сумма!$B$3:$N$855,13,FALSE)=I386,VLOOKUP($C386,Сумма!$B$3:$C$855,2,FALSE),0))</f>
        <v>СШОР 18 Макейчик</v>
      </c>
    </row>
    <row r="387" spans="1:10" x14ac:dyDescent="0.35">
      <c r="A387" t="str">
        <f t="shared" si="5"/>
        <v>Ковальчук ДмитрийМ16</v>
      </c>
      <c r="B387" s="4">
        <v>15</v>
      </c>
      <c r="C387" s="4" t="s">
        <v>329</v>
      </c>
      <c r="D387" s="4" t="s">
        <v>787</v>
      </c>
      <c r="E387" s="4">
        <v>2006</v>
      </c>
      <c r="F387" s="5">
        <v>1.037037037037037E-2</v>
      </c>
      <c r="G387" s="4">
        <v>15</v>
      </c>
      <c r="H387" s="4">
        <v>171.1</v>
      </c>
      <c r="I387" s="16" t="s">
        <v>973</v>
      </c>
      <c r="J387" t="str">
        <f>IF(ISERROR(VLOOKUP($C387,Сумма!$B$3:$C$855,2,FALSE)),0,IF(VLOOKUP($C387,Сумма!$B$3:$N$855,13,FALSE)=I387,VLOOKUP($C387,Сумма!$B$3:$C$855,2,FALSE),0))</f>
        <v>СШОР 18 ГавриловSki</v>
      </c>
    </row>
    <row r="388" spans="1:10" x14ac:dyDescent="0.35">
      <c r="A388" t="str">
        <f t="shared" si="5"/>
        <v>Зенин ДаниилМ16</v>
      </c>
      <c r="B388" s="4">
        <v>16</v>
      </c>
      <c r="C388" s="4" t="s">
        <v>864</v>
      </c>
      <c r="D388" s="4" t="s">
        <v>98</v>
      </c>
      <c r="E388" s="4">
        <v>2006</v>
      </c>
      <c r="F388" s="5">
        <v>1.0486111111111111E-2</v>
      </c>
      <c r="G388" s="4">
        <v>16</v>
      </c>
      <c r="H388" s="4">
        <v>169.7</v>
      </c>
      <c r="I388" s="16" t="s">
        <v>973</v>
      </c>
      <c r="J388" t="str">
        <f>IF(ISERROR(VLOOKUP($C388,Сумма!$B$3:$C$855,2,FALSE)),0,IF(VLOOKUP($C388,Сумма!$B$3:$N$855,13,FALSE)=I388,VLOOKUP($C388,Сумма!$B$3:$C$855,2,FALSE),0))</f>
        <v>СШОР 18 Торнадо</v>
      </c>
    </row>
    <row r="389" spans="1:10" x14ac:dyDescent="0.35">
      <c r="A389" t="str">
        <f t="shared" si="5"/>
        <v>Авдеев ТихонМ16</v>
      </c>
      <c r="B389" s="4">
        <v>17</v>
      </c>
      <c r="C389" s="4" t="s">
        <v>326</v>
      </c>
      <c r="D389" s="4" t="s">
        <v>37</v>
      </c>
      <c r="E389" s="4">
        <v>2007</v>
      </c>
      <c r="F389" s="5">
        <v>1.0590277777777777E-2</v>
      </c>
      <c r="G389" s="4">
        <v>17</v>
      </c>
      <c r="H389" s="4">
        <v>168.4</v>
      </c>
      <c r="I389" s="16" t="s">
        <v>973</v>
      </c>
      <c r="J389" t="str">
        <f>IF(ISERROR(VLOOKUP($C389,Сумма!$B$3:$C$855,2,FALSE)),0,IF(VLOOKUP($C389,Сумма!$B$3:$N$855,13,FALSE)=I389,VLOOKUP($C389,Сумма!$B$3:$C$855,2,FALSE),0))</f>
        <v>СШОР 18 Макейчик</v>
      </c>
    </row>
    <row r="390" spans="1:10" x14ac:dyDescent="0.35">
      <c r="A390" t="str">
        <f t="shared" si="5"/>
        <v>Воронин ПётрМ16</v>
      </c>
      <c r="B390" s="4">
        <v>18</v>
      </c>
      <c r="C390" s="4" t="s">
        <v>346</v>
      </c>
      <c r="D390" s="4" t="s">
        <v>48</v>
      </c>
      <c r="E390" s="4">
        <v>2006</v>
      </c>
      <c r="F390" s="5">
        <v>1.0601851851851854E-2</v>
      </c>
      <c r="G390" s="4">
        <v>18</v>
      </c>
      <c r="H390" s="4">
        <v>168.3</v>
      </c>
      <c r="I390" s="16" t="s">
        <v>973</v>
      </c>
      <c r="J390" t="str">
        <f>IF(ISERROR(VLOOKUP($C390,Сумма!$B$3:$C$855,2,FALSE)),0,IF(VLOOKUP($C390,Сумма!$B$3:$N$855,13,FALSE)=I390,VLOOKUP($C390,Сумма!$B$3:$C$855,2,FALSE),0))</f>
        <v>СШОР 18 Юго-Запад</v>
      </c>
    </row>
    <row r="391" spans="1:10" x14ac:dyDescent="0.35">
      <c r="A391" t="str">
        <f t="shared" si="5"/>
        <v>Ведманкин АндрейМ16</v>
      </c>
      <c r="B391" s="4">
        <v>19</v>
      </c>
      <c r="C391" s="4" t="s">
        <v>335</v>
      </c>
      <c r="D391" s="4" t="s">
        <v>48</v>
      </c>
      <c r="E391" s="4">
        <v>2006</v>
      </c>
      <c r="F391" s="5">
        <v>1.0787037037037038E-2</v>
      </c>
      <c r="G391" s="4">
        <v>19</v>
      </c>
      <c r="H391" s="4">
        <v>165.9</v>
      </c>
      <c r="I391" s="16" t="s">
        <v>973</v>
      </c>
      <c r="J391" t="str">
        <f>IF(ISERROR(VLOOKUP($C391,Сумма!$B$3:$C$855,2,FALSE)),0,IF(VLOOKUP($C391,Сумма!$B$3:$N$855,13,FALSE)=I391,VLOOKUP($C391,Сумма!$B$3:$C$855,2,FALSE),0))</f>
        <v>СШОР 18 Юго-Запад</v>
      </c>
    </row>
    <row r="392" spans="1:10" x14ac:dyDescent="0.35">
      <c r="A392" t="str">
        <f t="shared" si="5"/>
        <v>Гречкин АртёмМ16</v>
      </c>
      <c r="B392" s="4">
        <v>20</v>
      </c>
      <c r="C392" s="4" t="s">
        <v>331</v>
      </c>
      <c r="D392" s="4" t="s">
        <v>149</v>
      </c>
      <c r="E392" s="4">
        <v>2006</v>
      </c>
      <c r="F392" s="5">
        <v>1.1006944444444444E-2</v>
      </c>
      <c r="G392" s="4">
        <v>20</v>
      </c>
      <c r="H392" s="4">
        <v>163.19999999999999</v>
      </c>
      <c r="I392" s="16" t="s">
        <v>973</v>
      </c>
      <c r="J392" t="str">
        <f>IF(ISERROR(VLOOKUP($C392,Сумма!$B$3:$C$855,2,FALSE)),0,IF(VLOOKUP($C392,Сумма!$B$3:$N$855,13,FALSE)=I392,VLOOKUP($C392,Сумма!$B$3:$C$855,2,FALSE),0))</f>
        <v>СШОР 18 Олимп</v>
      </c>
    </row>
    <row r="393" spans="1:10" x14ac:dyDescent="0.35">
      <c r="A393" t="str">
        <f t="shared" si="5"/>
        <v>Мирошников АнтонМ16</v>
      </c>
      <c r="B393" s="4">
        <v>21</v>
      </c>
      <c r="C393" s="4" t="s">
        <v>580</v>
      </c>
      <c r="D393" s="4" t="s">
        <v>61</v>
      </c>
      <c r="E393" s="4">
        <v>2007</v>
      </c>
      <c r="F393" s="5">
        <v>1.1446759259259261E-2</v>
      </c>
      <c r="G393" s="4">
        <v>21</v>
      </c>
      <c r="H393" s="4">
        <v>157.69999999999999</v>
      </c>
      <c r="I393" s="16" t="s">
        <v>973</v>
      </c>
      <c r="J393" t="str">
        <f>IF(ISERROR(VLOOKUP($C393,Сумма!$B$3:$C$855,2,FALSE)),0,IF(VLOOKUP($C393,Сумма!$B$3:$N$855,13,FALSE)=I393,VLOOKUP($C393,Сумма!$B$3:$C$855,2,FALSE),0))</f>
        <v>СШОР 18 Азимут</v>
      </c>
    </row>
    <row r="394" spans="1:10" x14ac:dyDescent="0.35">
      <c r="A394" t="str">
        <f t="shared" si="5"/>
        <v>Зонов ТимофейМ16</v>
      </c>
      <c r="B394" s="4">
        <v>22</v>
      </c>
      <c r="C394" s="4" t="s">
        <v>574</v>
      </c>
      <c r="D394" s="4" t="s">
        <v>112</v>
      </c>
      <c r="E394" s="4">
        <v>2007</v>
      </c>
      <c r="F394" s="5">
        <v>1.1643518518518518E-2</v>
      </c>
      <c r="G394" s="4">
        <v>22</v>
      </c>
      <c r="H394" s="4">
        <v>155.30000000000001</v>
      </c>
      <c r="I394" s="16" t="s">
        <v>973</v>
      </c>
      <c r="J394" t="str">
        <f>IF(ISERROR(VLOOKUP($C394,Сумма!$B$3:$C$855,2,FALSE)),0,IF(VLOOKUP($C394,Сумма!$B$3:$N$855,13,FALSE)=I394,VLOOKUP($C394,Сумма!$B$3:$C$855,2,FALSE),0))</f>
        <v>СШОР 18 Канищева</v>
      </c>
    </row>
    <row r="395" spans="1:10" x14ac:dyDescent="0.35">
      <c r="A395" t="str">
        <f t="shared" si="5"/>
        <v>Малых АртёмМ16</v>
      </c>
      <c r="B395" s="4">
        <v>23</v>
      </c>
      <c r="C395" s="4" t="s">
        <v>583</v>
      </c>
      <c r="D395" s="4" t="s">
        <v>61</v>
      </c>
      <c r="E395" s="4">
        <v>2007</v>
      </c>
      <c r="F395" s="5">
        <v>1.1944444444444445E-2</v>
      </c>
      <c r="G395" s="4">
        <v>23</v>
      </c>
      <c r="H395" s="4">
        <v>151.6</v>
      </c>
      <c r="I395" s="16" t="s">
        <v>973</v>
      </c>
      <c r="J395" t="str">
        <f>IF(ISERROR(VLOOKUP($C395,Сумма!$B$3:$C$855,2,FALSE)),0,IF(VLOOKUP($C395,Сумма!$B$3:$N$855,13,FALSE)=I395,VLOOKUP($C395,Сумма!$B$3:$C$855,2,FALSE),0))</f>
        <v>СШОР 18 Азимут</v>
      </c>
    </row>
    <row r="396" spans="1:10" x14ac:dyDescent="0.35">
      <c r="A396" t="str">
        <f t="shared" si="5"/>
        <v>Елютин ДаниилМ16</v>
      </c>
      <c r="B396" s="4">
        <v>24</v>
      </c>
      <c r="C396" s="4" t="s">
        <v>350</v>
      </c>
      <c r="D396" s="4" t="s">
        <v>61</v>
      </c>
      <c r="E396" s="4">
        <v>2007</v>
      </c>
      <c r="F396" s="5">
        <v>1.207175925925926E-2</v>
      </c>
      <c r="G396" s="4">
        <v>24</v>
      </c>
      <c r="H396" s="4">
        <v>150</v>
      </c>
      <c r="I396" s="16" t="s">
        <v>973</v>
      </c>
      <c r="J396" t="str">
        <f>IF(ISERROR(VLOOKUP($C396,Сумма!$B$3:$C$855,2,FALSE)),0,IF(VLOOKUP($C396,Сумма!$B$3:$N$855,13,FALSE)=I396,VLOOKUP($C396,Сумма!$B$3:$C$855,2,FALSE),0))</f>
        <v>СШОР 18 Азимут</v>
      </c>
    </row>
    <row r="397" spans="1:10" x14ac:dyDescent="0.35">
      <c r="A397" t="str">
        <f t="shared" si="5"/>
        <v>Чупеев АлександрМ16</v>
      </c>
      <c r="B397" s="4">
        <v>25</v>
      </c>
      <c r="C397" s="4" t="s">
        <v>352</v>
      </c>
      <c r="D397" s="4" t="s">
        <v>58</v>
      </c>
      <c r="E397" s="4">
        <v>2007</v>
      </c>
      <c r="F397" s="5">
        <v>1.2083333333333333E-2</v>
      </c>
      <c r="G397" s="4">
        <v>25</v>
      </c>
      <c r="H397" s="4">
        <v>149.80000000000001</v>
      </c>
      <c r="I397" s="16" t="s">
        <v>973</v>
      </c>
      <c r="J397" t="str">
        <f>IF(ISERROR(VLOOKUP($C397,Сумма!$B$3:$C$855,2,FALSE)),0,IF(VLOOKUP($C397,Сумма!$B$3:$N$855,13,FALSE)=I397,VLOOKUP($C397,Сумма!$B$3:$C$855,2,FALSE),0))</f>
        <v>СШОР 18 Дон спорт</v>
      </c>
    </row>
    <row r="398" spans="1:10" x14ac:dyDescent="0.35">
      <c r="A398" t="str">
        <f t="shared" ref="A398:A461" si="6">C398&amp;I398</f>
        <v>Киреев МаксимМ16</v>
      </c>
      <c r="B398" s="4">
        <v>26</v>
      </c>
      <c r="C398" s="4" t="s">
        <v>339</v>
      </c>
      <c r="D398" s="4" t="s">
        <v>58</v>
      </c>
      <c r="E398" s="4">
        <v>2007</v>
      </c>
      <c r="F398" s="5">
        <v>1.238425925925926E-2</v>
      </c>
      <c r="G398" s="4">
        <v>26</v>
      </c>
      <c r="H398" s="4">
        <v>146.1</v>
      </c>
      <c r="I398" s="16" t="s">
        <v>973</v>
      </c>
      <c r="J398" t="str">
        <f>IF(ISERROR(VLOOKUP($C398,Сумма!$B$3:$C$855,2,FALSE)),0,IF(VLOOKUP($C398,Сумма!$B$3:$N$855,13,FALSE)=I398,VLOOKUP($C398,Сумма!$B$3:$C$855,2,FALSE),0))</f>
        <v>СШОР 18 Дон спорт</v>
      </c>
    </row>
    <row r="399" spans="1:10" x14ac:dyDescent="0.35">
      <c r="A399" t="str">
        <f t="shared" si="6"/>
        <v>Колодиев ЛеонидМ16</v>
      </c>
      <c r="B399" s="4">
        <v>27</v>
      </c>
      <c r="C399" s="4" t="s">
        <v>343</v>
      </c>
      <c r="D399" s="4" t="s">
        <v>37</v>
      </c>
      <c r="E399" s="4">
        <v>2007</v>
      </c>
      <c r="F399" s="5">
        <v>1.2442129629629629E-2</v>
      </c>
      <c r="G399" s="4">
        <v>27</v>
      </c>
      <c r="H399" s="4">
        <v>145.4</v>
      </c>
      <c r="I399" s="16" t="s">
        <v>973</v>
      </c>
      <c r="J399" t="str">
        <f>IF(ISERROR(VLOOKUP($C399,Сумма!$B$3:$C$855,2,FALSE)),0,IF(VLOOKUP($C399,Сумма!$B$3:$N$855,13,FALSE)=I399,VLOOKUP($C399,Сумма!$B$3:$C$855,2,FALSE),0))</f>
        <v>СШОР 18 Макейчик</v>
      </c>
    </row>
    <row r="400" spans="1:10" x14ac:dyDescent="0.35">
      <c r="A400" t="str">
        <f t="shared" si="6"/>
        <v>Зверев НиколайМ16</v>
      </c>
      <c r="B400" s="4">
        <v>28</v>
      </c>
      <c r="C400" s="4" t="s">
        <v>701</v>
      </c>
      <c r="D400" s="4" t="s">
        <v>98</v>
      </c>
      <c r="E400" s="4">
        <v>2006</v>
      </c>
      <c r="F400" s="5">
        <v>1.2442129629629629E-2</v>
      </c>
      <c r="G400" s="4">
        <f xml:space="preserve"> 27</f>
        <v>27</v>
      </c>
      <c r="H400" s="4">
        <v>145.4</v>
      </c>
      <c r="I400" s="16" t="s">
        <v>973</v>
      </c>
      <c r="J400" t="str">
        <f>IF(ISERROR(VLOOKUP($C400,Сумма!$B$3:$C$855,2,FALSE)),0,IF(VLOOKUP($C400,Сумма!$B$3:$N$855,13,FALSE)=I400,VLOOKUP($C400,Сумма!$B$3:$C$855,2,FALSE),0))</f>
        <v>СШОР 18 Торнадо</v>
      </c>
    </row>
    <row r="401" spans="1:10" x14ac:dyDescent="0.35">
      <c r="A401" t="str">
        <f t="shared" si="6"/>
        <v>Копий ДанилаМ16</v>
      </c>
      <c r="B401" s="4">
        <v>29</v>
      </c>
      <c r="C401" s="4" t="s">
        <v>699</v>
      </c>
      <c r="D401" s="4" t="s">
        <v>48</v>
      </c>
      <c r="E401" s="4">
        <v>2007</v>
      </c>
      <c r="F401" s="5">
        <v>1.2546296296296297E-2</v>
      </c>
      <c r="G401" s="4">
        <v>29</v>
      </c>
      <c r="H401" s="4">
        <v>144.1</v>
      </c>
      <c r="I401" s="16" t="s">
        <v>973</v>
      </c>
      <c r="J401" t="str">
        <f>IF(ISERROR(VLOOKUP($C401,Сумма!$B$3:$C$855,2,FALSE)),0,IF(VLOOKUP($C401,Сумма!$B$3:$N$855,13,FALSE)=I401,VLOOKUP($C401,Сумма!$B$3:$C$855,2,FALSE),0))</f>
        <v>СШОР 18 Юго-Запад</v>
      </c>
    </row>
    <row r="402" spans="1:10" x14ac:dyDescent="0.35">
      <c r="A402" t="str">
        <f t="shared" si="6"/>
        <v>Буриков СтепанМ16</v>
      </c>
      <c r="B402" s="4">
        <v>30</v>
      </c>
      <c r="C402" s="4" t="s">
        <v>594</v>
      </c>
      <c r="D402" s="4" t="s">
        <v>94</v>
      </c>
      <c r="E402" s="4">
        <v>2007</v>
      </c>
      <c r="F402" s="5">
        <v>1.2858796296296297E-2</v>
      </c>
      <c r="G402" s="4">
        <v>30</v>
      </c>
      <c r="H402" s="4">
        <v>140.19999999999999</v>
      </c>
      <c r="I402" s="16" t="s">
        <v>973</v>
      </c>
      <c r="J402" t="str">
        <f>IF(ISERROR(VLOOKUP($C402,Сумма!$B$3:$C$855,2,FALSE)),0,IF(VLOOKUP($C402,Сумма!$B$3:$N$855,13,FALSE)=I402,VLOOKUP($C402,Сумма!$B$3:$C$855,2,FALSE),0))</f>
        <v>СШОР 18 Вильденберг</v>
      </c>
    </row>
    <row r="403" spans="1:10" x14ac:dyDescent="0.35">
      <c r="A403" t="str">
        <f t="shared" si="6"/>
        <v>Токовенко АлександрМ16</v>
      </c>
      <c r="B403" s="4">
        <v>31</v>
      </c>
      <c r="C403" s="4" t="s">
        <v>591</v>
      </c>
      <c r="D403" s="4" t="s">
        <v>44</v>
      </c>
      <c r="E403" s="4">
        <v>2007</v>
      </c>
      <c r="F403" s="5">
        <v>1.2881944444444446E-2</v>
      </c>
      <c r="G403" s="4">
        <v>31</v>
      </c>
      <c r="H403" s="4">
        <v>139.9</v>
      </c>
      <c r="I403" s="16" t="s">
        <v>973</v>
      </c>
      <c r="J403" t="str">
        <f>IF(ISERROR(VLOOKUP($C403,Сумма!$B$3:$C$855,2,FALSE)),0,IF(VLOOKUP($C403,Сумма!$B$3:$N$855,13,FALSE)=I403,VLOOKUP($C403,Сумма!$B$3:$C$855,2,FALSE),0))</f>
        <v>СШОР 18 Берёзовая р</v>
      </c>
    </row>
    <row r="404" spans="1:10" x14ac:dyDescent="0.35">
      <c r="A404" t="str">
        <f t="shared" si="6"/>
        <v>Полянский АлексейМ16</v>
      </c>
      <c r="B404" s="4">
        <v>32</v>
      </c>
      <c r="C404" s="4" t="s">
        <v>349</v>
      </c>
      <c r="D404" s="4" t="s">
        <v>48</v>
      </c>
      <c r="E404" s="4">
        <v>2007</v>
      </c>
      <c r="F404" s="5">
        <v>1.300925925925926E-2</v>
      </c>
      <c r="G404" s="4">
        <v>32</v>
      </c>
      <c r="H404" s="4">
        <v>138.30000000000001</v>
      </c>
      <c r="I404" s="16" t="s">
        <v>973</v>
      </c>
      <c r="J404" t="str">
        <f>IF(ISERROR(VLOOKUP($C404,Сумма!$B$3:$C$855,2,FALSE)),0,IF(VLOOKUP($C404,Сумма!$B$3:$N$855,13,FALSE)=I404,VLOOKUP($C404,Сумма!$B$3:$C$855,2,FALSE),0))</f>
        <v>СШОР 18 Юго-Запад</v>
      </c>
    </row>
    <row r="405" spans="1:10" x14ac:dyDescent="0.35">
      <c r="A405" t="str">
        <f t="shared" si="6"/>
        <v>Хильчук СтепанМ16</v>
      </c>
      <c r="B405" s="4">
        <v>33</v>
      </c>
      <c r="C405" s="4" t="s">
        <v>587</v>
      </c>
      <c r="D405" s="4" t="s">
        <v>211</v>
      </c>
      <c r="E405" s="4">
        <v>2007</v>
      </c>
      <c r="F405" s="5">
        <v>1.3090277777777779E-2</v>
      </c>
      <c r="G405" s="4">
        <v>33</v>
      </c>
      <c r="H405" s="4">
        <v>137.30000000000001</v>
      </c>
      <c r="I405" s="16" t="s">
        <v>973</v>
      </c>
      <c r="J405" t="str">
        <f>IF(ISERROR(VLOOKUP($C405,Сумма!$B$3:$C$855,2,FALSE)),0,IF(VLOOKUP($C405,Сумма!$B$3:$N$855,13,FALSE)=I405,VLOOKUP($C405,Сумма!$B$3:$C$855,2,FALSE),0))</f>
        <v>СШОР 18 Тураев</v>
      </c>
    </row>
    <row r="406" spans="1:10" x14ac:dyDescent="0.35">
      <c r="A406" t="str">
        <f t="shared" si="6"/>
        <v>Анохин АлександрМ16</v>
      </c>
      <c r="B406" s="4">
        <v>34</v>
      </c>
      <c r="C406" s="4" t="s">
        <v>595</v>
      </c>
      <c r="D406" s="4" t="s">
        <v>61</v>
      </c>
      <c r="E406" s="4">
        <v>2006</v>
      </c>
      <c r="F406" s="5">
        <v>1.3900462962962962E-2</v>
      </c>
      <c r="G406" s="4">
        <v>34</v>
      </c>
      <c r="H406" s="4">
        <v>127.2</v>
      </c>
      <c r="I406" s="16" t="s">
        <v>973</v>
      </c>
      <c r="J406" t="str">
        <f>IF(ISERROR(VLOOKUP($C406,Сумма!$B$3:$C$855,2,FALSE)),0,IF(VLOOKUP($C406,Сумма!$B$3:$N$855,13,FALSE)=I406,VLOOKUP($C406,Сумма!$B$3:$C$855,2,FALSE),0))</f>
        <v>СШОР 18 Азимут</v>
      </c>
    </row>
    <row r="407" spans="1:10" x14ac:dyDescent="0.35">
      <c r="A407" t="str">
        <f t="shared" si="6"/>
        <v>Ксенадохов МаксимМ16</v>
      </c>
      <c r="B407" s="4">
        <v>35</v>
      </c>
      <c r="C407" s="4" t="s">
        <v>336</v>
      </c>
      <c r="D407" s="4" t="s">
        <v>143</v>
      </c>
      <c r="E407" s="4">
        <v>2006</v>
      </c>
      <c r="F407" s="5">
        <v>1.4421296296296295E-2</v>
      </c>
      <c r="G407" s="4">
        <v>35</v>
      </c>
      <c r="H407" s="4">
        <v>120.8</v>
      </c>
      <c r="I407" s="16" t="s">
        <v>973</v>
      </c>
      <c r="J407" t="str">
        <f>IF(ISERROR(VLOOKUP($C407,Сумма!$B$3:$C$855,2,FALSE)),0,IF(VLOOKUP($C407,Сумма!$B$3:$N$855,13,FALSE)=I407,VLOOKUP($C407,Сумма!$B$3:$C$855,2,FALSE),0))</f>
        <v>СШОР 18 Астахова</v>
      </c>
    </row>
    <row r="408" spans="1:10" x14ac:dyDescent="0.35">
      <c r="A408" t="str">
        <f t="shared" si="6"/>
        <v>Гулин АртёмМ16</v>
      </c>
      <c r="B408" s="4">
        <v>36</v>
      </c>
      <c r="C408" s="4" t="s">
        <v>586</v>
      </c>
      <c r="D408" s="4" t="s">
        <v>44</v>
      </c>
      <c r="E408" s="4">
        <v>2006</v>
      </c>
      <c r="F408" s="5">
        <v>1.5208333333333332E-2</v>
      </c>
      <c r="G408" s="4">
        <v>36</v>
      </c>
      <c r="H408" s="4">
        <v>111</v>
      </c>
      <c r="I408" s="16" t="s">
        <v>973</v>
      </c>
      <c r="J408" t="str">
        <f>IF(ISERROR(VLOOKUP($C408,Сумма!$B$3:$C$855,2,FALSE)),0,IF(VLOOKUP($C408,Сумма!$B$3:$N$855,13,FALSE)=I408,VLOOKUP($C408,Сумма!$B$3:$C$855,2,FALSE),0))</f>
        <v>СШОР 18 Берёзовая р</v>
      </c>
    </row>
    <row r="409" spans="1:10" x14ac:dyDescent="0.35">
      <c r="A409" t="str">
        <f t="shared" si="6"/>
        <v>Киселёв ДмитрийМ16</v>
      </c>
      <c r="B409" s="4">
        <v>37</v>
      </c>
      <c r="C409" s="4" t="s">
        <v>347</v>
      </c>
      <c r="D409" s="4" t="s">
        <v>37</v>
      </c>
      <c r="E409" s="4">
        <v>2007</v>
      </c>
      <c r="F409" s="5">
        <v>1.6180555555555556E-2</v>
      </c>
      <c r="G409" s="4">
        <v>37</v>
      </c>
      <c r="H409" s="4">
        <v>98.9</v>
      </c>
      <c r="I409" s="16" t="s">
        <v>973</v>
      </c>
      <c r="J409" t="str">
        <f>IF(ISERROR(VLOOKUP($C409,Сумма!$B$3:$C$855,2,FALSE)),0,IF(VLOOKUP($C409,Сумма!$B$3:$N$855,13,FALSE)=I409,VLOOKUP($C409,Сумма!$B$3:$C$855,2,FALSE),0))</f>
        <v>СШОР 18 Макейчик</v>
      </c>
    </row>
    <row r="410" spans="1:10" x14ac:dyDescent="0.35">
      <c r="A410" t="str">
        <f t="shared" si="6"/>
        <v>Токарев ИльяМ16</v>
      </c>
      <c r="B410" s="4">
        <v>38</v>
      </c>
      <c r="C410" s="4" t="s">
        <v>865</v>
      </c>
      <c r="D410" s="4" t="s">
        <v>44</v>
      </c>
      <c r="E410" s="4">
        <v>2006</v>
      </c>
      <c r="F410" s="5">
        <v>1.6446759259259262E-2</v>
      </c>
      <c r="G410" s="4">
        <v>38</v>
      </c>
      <c r="H410" s="4">
        <v>95.6</v>
      </c>
      <c r="I410" s="16" t="s">
        <v>973</v>
      </c>
      <c r="J410" t="str">
        <f>IF(ISERROR(VLOOKUP($C410,Сумма!$B$3:$C$855,2,FALSE)),0,IF(VLOOKUP($C410,Сумма!$B$3:$N$855,13,FALSE)=I410,VLOOKUP($C410,Сумма!$B$3:$C$855,2,FALSE),0))</f>
        <v>СШОР 18 Берёзовая р</v>
      </c>
    </row>
    <row r="411" spans="1:10" x14ac:dyDescent="0.35">
      <c r="A411" t="str">
        <f t="shared" si="6"/>
        <v>Бутырин АндрейМ16</v>
      </c>
      <c r="B411" s="4">
        <v>39</v>
      </c>
      <c r="C411" s="4" t="s">
        <v>866</v>
      </c>
      <c r="D411" s="4" t="s">
        <v>98</v>
      </c>
      <c r="E411" s="4">
        <v>2007</v>
      </c>
      <c r="F411" s="5">
        <v>1.6585648148148148E-2</v>
      </c>
      <c r="G411" s="4">
        <v>39</v>
      </c>
      <c r="H411" s="4">
        <v>93.9</v>
      </c>
      <c r="I411" s="16" t="s">
        <v>973</v>
      </c>
      <c r="J411" t="str">
        <f>IF(ISERROR(VLOOKUP($C411,Сумма!$B$3:$C$855,2,FALSE)),0,IF(VLOOKUP($C411,Сумма!$B$3:$N$855,13,FALSE)=I411,VLOOKUP($C411,Сумма!$B$3:$C$855,2,FALSE),0))</f>
        <v>СШОР 18 Торнадо</v>
      </c>
    </row>
    <row r="412" spans="1:10" x14ac:dyDescent="0.35">
      <c r="A412" t="str">
        <f t="shared" si="6"/>
        <v>Сушков МихаилМ16</v>
      </c>
      <c r="B412" s="4">
        <v>40</v>
      </c>
      <c r="C412" s="4" t="s">
        <v>348</v>
      </c>
      <c r="D412" s="4" t="s">
        <v>94</v>
      </c>
      <c r="E412" s="4">
        <v>2007</v>
      </c>
      <c r="F412" s="5">
        <v>1.7465277777777777E-2</v>
      </c>
      <c r="G412" s="4">
        <v>40</v>
      </c>
      <c r="H412" s="4">
        <v>82.9</v>
      </c>
      <c r="I412" s="16" t="s">
        <v>973</v>
      </c>
      <c r="J412" t="str">
        <f>IF(ISERROR(VLOOKUP($C412,Сумма!$B$3:$C$855,2,FALSE)),0,IF(VLOOKUP($C412,Сумма!$B$3:$N$855,13,FALSE)=I412,VLOOKUP($C412,Сумма!$B$3:$C$855,2,FALSE),0))</f>
        <v>СШОР 18 Вильденберг</v>
      </c>
    </row>
    <row r="413" spans="1:10" x14ac:dyDescent="0.35">
      <c r="A413" t="str">
        <f t="shared" si="6"/>
        <v>Разживин ИванМ16</v>
      </c>
      <c r="B413" s="4">
        <v>41</v>
      </c>
      <c r="C413" s="4" t="s">
        <v>696</v>
      </c>
      <c r="D413" s="4" t="s">
        <v>37</v>
      </c>
      <c r="E413" s="4">
        <v>2007</v>
      </c>
      <c r="F413" s="5">
        <v>1.7546296296296296E-2</v>
      </c>
      <c r="G413" s="4">
        <v>41</v>
      </c>
      <c r="H413" s="4">
        <v>81.900000000000006</v>
      </c>
      <c r="I413" s="16" t="s">
        <v>973</v>
      </c>
      <c r="J413">
        <f>IF(ISERROR(VLOOKUP($C413,Сумма!$B$3:$C$855,2,FALSE)),0,IF(VLOOKUP($C413,Сумма!$B$3:$N$855,13,FALSE)=I413,VLOOKUP($C413,Сумма!$B$3:$C$855,2,FALSE),0))</f>
        <v>0</v>
      </c>
    </row>
    <row r="414" spans="1:10" x14ac:dyDescent="0.35">
      <c r="A414" t="str">
        <f t="shared" si="6"/>
        <v>Чеботарев ГеоргийМ16</v>
      </c>
      <c r="B414" s="4">
        <v>42</v>
      </c>
      <c r="C414" s="4" t="s">
        <v>345</v>
      </c>
      <c r="D414" s="4" t="s">
        <v>149</v>
      </c>
      <c r="E414" s="4">
        <v>2007</v>
      </c>
      <c r="F414" s="4"/>
      <c r="G414" s="4"/>
      <c r="H414" s="4">
        <v>0.01</v>
      </c>
      <c r="I414" s="16" t="s">
        <v>973</v>
      </c>
      <c r="J414" t="str">
        <f>IF(ISERROR(VLOOKUP($C414,Сумма!$B$3:$C$855,2,FALSE)),0,IF(VLOOKUP($C414,Сумма!$B$3:$N$855,13,FALSE)=I414,VLOOKUP($C414,Сумма!$B$3:$C$855,2,FALSE),0))</f>
        <v>СШОР 18 Олимп</v>
      </c>
    </row>
    <row r="415" spans="1:10" x14ac:dyDescent="0.35">
      <c r="A415" t="str">
        <f t="shared" si="6"/>
        <v>Рау АлексейМ16</v>
      </c>
      <c r="B415" s="4">
        <v>43</v>
      </c>
      <c r="C415" s="4" t="s">
        <v>769</v>
      </c>
      <c r="D415" s="4" t="s">
        <v>112</v>
      </c>
      <c r="E415" s="4">
        <v>2007</v>
      </c>
      <c r="F415" s="4"/>
      <c r="G415" s="4"/>
      <c r="H415" s="4">
        <v>0.01</v>
      </c>
      <c r="I415" s="16" t="s">
        <v>973</v>
      </c>
      <c r="J415" t="str">
        <f>IF(ISERROR(VLOOKUP($C415,Сумма!$B$3:$C$855,2,FALSE)),0,IF(VLOOKUP($C415,Сумма!$B$3:$N$855,13,FALSE)=I415,VLOOKUP($C415,Сумма!$B$3:$C$855,2,FALSE),0))</f>
        <v>СШОР 18 Канищева</v>
      </c>
    </row>
    <row r="416" spans="1:10" ht="15.5" x14ac:dyDescent="0.35">
      <c r="A416" t="str">
        <f t="shared" si="6"/>
        <v/>
      </c>
      <c r="B416" s="40" t="s">
        <v>867</v>
      </c>
      <c r="C416" s="40"/>
      <c r="D416" s="40"/>
      <c r="E416" s="40"/>
      <c r="F416" s="40"/>
      <c r="G416" s="40"/>
      <c r="H416" s="40"/>
      <c r="I416" s="17"/>
      <c r="J416">
        <f>IF(ISERROR(VLOOKUP($C416,Сумма!$B$3:$C$855,2,FALSE)),0,IF(VLOOKUP($C416,Сумма!$B$3:$N$855,13,FALSE)=I416,VLOOKUP($C416,Сумма!$B$3:$C$855,2,FALSE),0))</f>
        <v>0</v>
      </c>
    </row>
    <row r="417" spans="1:10" ht="15.5" x14ac:dyDescent="0.35">
      <c r="A417" t="str">
        <f t="shared" si="6"/>
        <v/>
      </c>
      <c r="B417" s="40"/>
      <c r="C417" s="40"/>
      <c r="D417" s="40"/>
      <c r="E417" s="40"/>
      <c r="F417" s="40"/>
      <c r="G417" s="40"/>
      <c r="H417" s="40"/>
      <c r="I417" s="17"/>
      <c r="J417">
        <f>IF(ISERROR(VLOOKUP($C417,Сумма!$B$3:$C$855,2,FALSE)),0,IF(VLOOKUP($C417,Сумма!$B$3:$N$855,13,FALSE)=I417,VLOOKUP($C417,Сумма!$B$3:$C$855,2,FALSE),0))</f>
        <v>0</v>
      </c>
    </row>
    <row r="418" spans="1:10" ht="28" x14ac:dyDescent="0.35">
      <c r="A418" t="str">
        <f t="shared" si="6"/>
        <v>Фамилия, имя</v>
      </c>
      <c r="B418" s="3" t="s">
        <v>20</v>
      </c>
      <c r="C418" s="4" t="s">
        <v>31</v>
      </c>
      <c r="D418" s="4" t="s">
        <v>21</v>
      </c>
      <c r="E418" s="4" t="s">
        <v>22</v>
      </c>
      <c r="F418" s="4" t="s">
        <v>23</v>
      </c>
      <c r="G418" s="4" t="s">
        <v>24</v>
      </c>
      <c r="H418" s="4" t="s">
        <v>25</v>
      </c>
      <c r="I418" s="16"/>
      <c r="J418">
        <f>IF(ISERROR(VLOOKUP($C418,Сумма!$B$3:$C$855,2,FALSE)),0,IF(VLOOKUP($C418,Сумма!$B$3:$N$855,13,FALSE)=I418,VLOOKUP($C418,Сумма!$B$3:$C$855,2,FALSE),0))</f>
        <v>0</v>
      </c>
    </row>
    <row r="419" spans="1:10" x14ac:dyDescent="0.35">
      <c r="A419" t="str">
        <f t="shared" si="6"/>
        <v>Козлов МакарМ18</v>
      </c>
      <c r="B419" s="4">
        <v>1</v>
      </c>
      <c r="C419" s="4" t="s">
        <v>361</v>
      </c>
      <c r="D419" s="4" t="s">
        <v>143</v>
      </c>
      <c r="E419" s="4">
        <v>2005</v>
      </c>
      <c r="F419" s="5">
        <v>8.9351851851851866E-3</v>
      </c>
      <c r="G419" s="4">
        <v>1</v>
      </c>
      <c r="H419" s="4">
        <v>200</v>
      </c>
      <c r="I419" s="16" t="s">
        <v>974</v>
      </c>
      <c r="J419" t="str">
        <f>IF(ISERROR(VLOOKUP($C419,Сумма!$B$3:$C$855,2,FALSE)),0,IF(VLOOKUP($C419,Сумма!$B$3:$N$855,13,FALSE)=I419,VLOOKUP($C419,Сумма!$B$3:$C$855,2,FALSE),0))</f>
        <v>СШОР 18 Астахова</v>
      </c>
    </row>
    <row r="420" spans="1:10" x14ac:dyDescent="0.35">
      <c r="A420" t="str">
        <f t="shared" si="6"/>
        <v>Джамил ИосифМ18</v>
      </c>
      <c r="B420" s="4">
        <v>2</v>
      </c>
      <c r="C420" s="4" t="s">
        <v>356</v>
      </c>
      <c r="D420" s="4" t="s">
        <v>98</v>
      </c>
      <c r="E420" s="4">
        <v>2005</v>
      </c>
      <c r="F420" s="5">
        <v>9.2013888888888892E-3</v>
      </c>
      <c r="G420" s="4">
        <v>2</v>
      </c>
      <c r="H420" s="4">
        <v>197.1</v>
      </c>
      <c r="I420" s="16" t="s">
        <v>974</v>
      </c>
      <c r="J420" t="str">
        <f>IF(ISERROR(VLOOKUP($C420,Сумма!$B$3:$C$855,2,FALSE)),0,IF(VLOOKUP($C420,Сумма!$B$3:$N$855,13,FALSE)=I420,VLOOKUP($C420,Сумма!$B$3:$C$855,2,FALSE),0))</f>
        <v>СШОР 18 Торнадо</v>
      </c>
    </row>
    <row r="421" spans="1:10" x14ac:dyDescent="0.35">
      <c r="A421" t="str">
        <f t="shared" si="6"/>
        <v>Вильденберг АлександрМ18</v>
      </c>
      <c r="B421" s="4">
        <v>3</v>
      </c>
      <c r="C421" s="4" t="s">
        <v>570</v>
      </c>
      <c r="D421" s="4" t="s">
        <v>94</v>
      </c>
      <c r="E421" s="4">
        <v>2007</v>
      </c>
      <c r="F421" s="5">
        <v>9.6412037037037039E-3</v>
      </c>
      <c r="G421" s="4">
        <v>3</v>
      </c>
      <c r="H421" s="4">
        <v>192.1</v>
      </c>
      <c r="I421" s="16" t="s">
        <v>974</v>
      </c>
      <c r="J421">
        <f>IF(ISERROR(VLOOKUP($C421,Сумма!$B$3:$C$855,2,FALSE)),0,IF(VLOOKUP($C421,Сумма!$B$3:$N$855,13,FALSE)=I421,VLOOKUP($C421,Сумма!$B$3:$C$855,2,FALSE),0))</f>
        <v>0</v>
      </c>
    </row>
    <row r="422" spans="1:10" x14ac:dyDescent="0.35">
      <c r="A422" t="str">
        <f t="shared" si="6"/>
        <v>Николаев ИльяМ18</v>
      </c>
      <c r="B422" s="4">
        <v>4</v>
      </c>
      <c r="C422" s="4" t="s">
        <v>704</v>
      </c>
      <c r="D422" s="4" t="s">
        <v>98</v>
      </c>
      <c r="E422" s="4">
        <v>2005</v>
      </c>
      <c r="F422" s="5">
        <v>9.9421296296296289E-3</v>
      </c>
      <c r="G422" s="4">
        <v>4</v>
      </c>
      <c r="H422" s="4">
        <v>188.8</v>
      </c>
      <c r="I422" s="16" t="s">
        <v>974</v>
      </c>
      <c r="J422" t="str">
        <f>IF(ISERROR(VLOOKUP($C422,Сумма!$B$3:$C$855,2,FALSE)),0,IF(VLOOKUP($C422,Сумма!$B$3:$N$855,13,FALSE)=I422,VLOOKUP($C422,Сумма!$B$3:$C$855,2,FALSE),0))</f>
        <v>СШОР 18 Торнадо</v>
      </c>
    </row>
    <row r="423" spans="1:10" x14ac:dyDescent="0.35">
      <c r="A423" t="str">
        <f t="shared" si="6"/>
        <v>Бунегин КириллМ18</v>
      </c>
      <c r="B423" s="4">
        <v>5</v>
      </c>
      <c r="C423" s="4" t="s">
        <v>610</v>
      </c>
      <c r="D423" s="4" t="s">
        <v>112</v>
      </c>
      <c r="E423" s="4">
        <v>2004</v>
      </c>
      <c r="F423" s="5">
        <v>1.042824074074074E-2</v>
      </c>
      <c r="G423" s="4">
        <v>5</v>
      </c>
      <c r="H423" s="4">
        <v>183.3</v>
      </c>
      <c r="I423" s="16" t="s">
        <v>974</v>
      </c>
      <c r="J423" t="str">
        <f>IF(ISERROR(VLOOKUP($C423,Сумма!$B$3:$C$855,2,FALSE)),0,IF(VLOOKUP($C423,Сумма!$B$3:$N$855,13,FALSE)=I423,VLOOKUP($C423,Сумма!$B$3:$C$855,2,FALSE),0))</f>
        <v>СШОР 18 Канищева</v>
      </c>
    </row>
    <row r="424" spans="1:10" x14ac:dyDescent="0.35">
      <c r="A424" t="str">
        <f t="shared" si="6"/>
        <v>Тузиков ИванМ18</v>
      </c>
      <c r="B424" s="4">
        <v>6</v>
      </c>
      <c r="C424" s="4" t="s">
        <v>363</v>
      </c>
      <c r="D424" s="4" t="s">
        <v>94</v>
      </c>
      <c r="E424" s="4">
        <v>2004</v>
      </c>
      <c r="F424" s="5">
        <v>1.050925925925926E-2</v>
      </c>
      <c r="G424" s="4">
        <v>6</v>
      </c>
      <c r="H424" s="4">
        <v>182.4</v>
      </c>
      <c r="I424" s="16" t="s">
        <v>974</v>
      </c>
      <c r="J424" t="str">
        <f>IF(ISERROR(VLOOKUP($C424,Сумма!$B$3:$C$855,2,FALSE)),0,IF(VLOOKUP($C424,Сумма!$B$3:$N$855,13,FALSE)=I424,VLOOKUP($C424,Сумма!$B$3:$C$855,2,FALSE),0))</f>
        <v>СШОР 18 Вильденберг</v>
      </c>
    </row>
    <row r="425" spans="1:10" x14ac:dyDescent="0.35">
      <c r="A425" t="str">
        <f t="shared" si="6"/>
        <v>Кораблин ЕгорМ18</v>
      </c>
      <c r="B425" s="4">
        <v>7</v>
      </c>
      <c r="C425" s="4" t="s">
        <v>605</v>
      </c>
      <c r="D425" s="4" t="s">
        <v>98</v>
      </c>
      <c r="E425" s="4">
        <v>2005</v>
      </c>
      <c r="F425" s="5">
        <v>1.0694444444444444E-2</v>
      </c>
      <c r="G425" s="4">
        <v>7</v>
      </c>
      <c r="H425" s="4">
        <v>180.4</v>
      </c>
      <c r="I425" s="16" t="s">
        <v>974</v>
      </c>
      <c r="J425" t="str">
        <f>IF(ISERROR(VLOOKUP($C425,Сумма!$B$3:$C$855,2,FALSE)),0,IF(VLOOKUP($C425,Сумма!$B$3:$N$855,13,FALSE)=I425,VLOOKUP($C425,Сумма!$B$3:$C$855,2,FALSE),0))</f>
        <v>СШОР 18 Торнадо</v>
      </c>
    </row>
    <row r="426" spans="1:10" x14ac:dyDescent="0.35">
      <c r="A426" t="str">
        <f t="shared" si="6"/>
        <v>Бунегин ИльяМ18</v>
      </c>
      <c r="B426" s="4">
        <v>8</v>
      </c>
      <c r="C426" s="4" t="s">
        <v>604</v>
      </c>
      <c r="D426" s="4" t="s">
        <v>112</v>
      </c>
      <c r="E426" s="4">
        <v>2004</v>
      </c>
      <c r="F426" s="5">
        <v>1.0902777777777777E-2</v>
      </c>
      <c r="G426" s="4">
        <v>8</v>
      </c>
      <c r="H426" s="4">
        <v>178</v>
      </c>
      <c r="I426" s="16" t="s">
        <v>974</v>
      </c>
      <c r="J426" t="str">
        <f>IF(ISERROR(VLOOKUP($C426,Сумма!$B$3:$C$855,2,FALSE)),0,IF(VLOOKUP($C426,Сумма!$B$3:$N$855,13,FALSE)=I426,VLOOKUP($C426,Сумма!$B$3:$C$855,2,FALSE),0))</f>
        <v>СШОР 18 Канищева</v>
      </c>
    </row>
    <row r="427" spans="1:10" x14ac:dyDescent="0.35">
      <c r="A427" t="str">
        <f t="shared" si="6"/>
        <v>Бавыкин ДмитрийМ18</v>
      </c>
      <c r="B427" s="4">
        <v>9</v>
      </c>
      <c r="C427" s="4" t="s">
        <v>607</v>
      </c>
      <c r="D427" s="4" t="s">
        <v>784</v>
      </c>
      <c r="E427" s="4">
        <v>2005</v>
      </c>
      <c r="F427" s="5">
        <v>1.0937500000000001E-2</v>
      </c>
      <c r="G427" s="4">
        <v>9</v>
      </c>
      <c r="H427" s="4">
        <v>177.6</v>
      </c>
      <c r="I427" s="16" t="s">
        <v>974</v>
      </c>
      <c r="J427" t="str">
        <f>IF(ISERROR(VLOOKUP($C427,Сумма!$B$3:$C$855,2,FALSE)),0,IF(VLOOKUP($C427,Сумма!$B$3:$N$855,13,FALSE)=I427,VLOOKUP($C427,Сумма!$B$3:$C$855,2,FALSE),0))</f>
        <v>СШОР 18 Авдеев</v>
      </c>
    </row>
    <row r="428" spans="1:10" x14ac:dyDescent="0.35">
      <c r="A428" t="str">
        <f t="shared" si="6"/>
        <v>Гуринов ИльяМ18</v>
      </c>
      <c r="B428" s="4">
        <v>10</v>
      </c>
      <c r="C428" s="4" t="s">
        <v>362</v>
      </c>
      <c r="D428" s="4" t="s">
        <v>112</v>
      </c>
      <c r="E428" s="4">
        <v>2005</v>
      </c>
      <c r="F428" s="5">
        <v>1.0949074074074075E-2</v>
      </c>
      <c r="G428" s="4">
        <v>10</v>
      </c>
      <c r="H428" s="4">
        <v>177.5</v>
      </c>
      <c r="I428" s="16" t="s">
        <v>974</v>
      </c>
      <c r="J428" t="str">
        <f>IF(ISERROR(VLOOKUP($C428,Сумма!$B$3:$C$855,2,FALSE)),0,IF(VLOOKUP($C428,Сумма!$B$3:$N$855,13,FALSE)=I428,VLOOKUP($C428,Сумма!$B$3:$C$855,2,FALSE),0))</f>
        <v>СШОР 18 Канищева</v>
      </c>
    </row>
    <row r="429" spans="1:10" x14ac:dyDescent="0.35">
      <c r="A429" t="str">
        <f t="shared" si="6"/>
        <v>Янишевский ИльяМ18</v>
      </c>
      <c r="B429" s="4">
        <v>11</v>
      </c>
      <c r="C429" s="4" t="s">
        <v>364</v>
      </c>
      <c r="D429" s="4" t="s">
        <v>784</v>
      </c>
      <c r="E429" s="4">
        <v>2004</v>
      </c>
      <c r="F429" s="5">
        <v>1.119212962962963E-2</v>
      </c>
      <c r="G429" s="4">
        <v>11</v>
      </c>
      <c r="H429" s="4">
        <v>174.8</v>
      </c>
      <c r="I429" s="16" t="s">
        <v>974</v>
      </c>
      <c r="J429" t="str">
        <f>IF(ISERROR(VLOOKUP($C429,Сумма!$B$3:$C$855,2,FALSE)),0,IF(VLOOKUP($C429,Сумма!$B$3:$N$855,13,FALSE)=I429,VLOOKUP($C429,Сумма!$B$3:$C$855,2,FALSE),0))</f>
        <v>СШОР 18 Авдеев</v>
      </c>
    </row>
    <row r="430" spans="1:10" x14ac:dyDescent="0.35">
      <c r="A430" t="str">
        <f t="shared" si="6"/>
        <v>Винокуров СтаниславМ18</v>
      </c>
      <c r="B430" s="4">
        <v>12</v>
      </c>
      <c r="C430" s="4" t="s">
        <v>359</v>
      </c>
      <c r="D430" s="4" t="s">
        <v>98</v>
      </c>
      <c r="E430" s="4">
        <v>2004</v>
      </c>
      <c r="F430" s="5">
        <v>1.1493055555555555E-2</v>
      </c>
      <c r="G430" s="4">
        <v>12</v>
      </c>
      <c r="H430" s="4">
        <v>171.4</v>
      </c>
      <c r="I430" s="16" t="s">
        <v>974</v>
      </c>
      <c r="J430" t="str">
        <f>IF(ISERROR(VLOOKUP($C430,Сумма!$B$3:$C$855,2,FALSE)),0,IF(VLOOKUP($C430,Сумма!$B$3:$N$855,13,FALSE)=I430,VLOOKUP($C430,Сумма!$B$3:$C$855,2,FALSE),0))</f>
        <v>СШОР 18 Торнадо</v>
      </c>
    </row>
    <row r="431" spans="1:10" x14ac:dyDescent="0.35">
      <c r="A431" t="str">
        <f t="shared" si="6"/>
        <v>Новиков АндрейМ18</v>
      </c>
      <c r="B431" s="4">
        <v>13</v>
      </c>
      <c r="C431" s="4" t="s">
        <v>366</v>
      </c>
      <c r="D431" s="4" t="s">
        <v>784</v>
      </c>
      <c r="E431" s="4">
        <v>2005</v>
      </c>
      <c r="F431" s="5">
        <v>1.1493055555555555E-2</v>
      </c>
      <c r="G431" s="4">
        <f xml:space="preserve"> 12</f>
        <v>12</v>
      </c>
      <c r="H431" s="4">
        <v>171.4</v>
      </c>
      <c r="I431" s="16" t="s">
        <v>974</v>
      </c>
      <c r="J431" t="str">
        <f>IF(ISERROR(VLOOKUP($C431,Сумма!$B$3:$C$855,2,FALSE)),0,IF(VLOOKUP($C431,Сумма!$B$3:$N$855,13,FALSE)=I431,VLOOKUP($C431,Сумма!$B$3:$C$855,2,FALSE),0))</f>
        <v>СШОР 18 Авдеев</v>
      </c>
    </row>
    <row r="432" spans="1:10" x14ac:dyDescent="0.35">
      <c r="A432" t="str">
        <f t="shared" si="6"/>
        <v>Бурдин ЕгорМ18</v>
      </c>
      <c r="B432" s="4">
        <v>14</v>
      </c>
      <c r="C432" s="4" t="s">
        <v>358</v>
      </c>
      <c r="D432" s="4" t="s">
        <v>44</v>
      </c>
      <c r="E432" s="4">
        <v>2004</v>
      </c>
      <c r="F432" s="5">
        <v>1.1678240740740741E-2</v>
      </c>
      <c r="G432" s="4">
        <v>14</v>
      </c>
      <c r="H432" s="4">
        <v>169.4</v>
      </c>
      <c r="I432" s="16" t="s">
        <v>974</v>
      </c>
      <c r="J432" t="str">
        <f>IF(ISERROR(VLOOKUP($C432,Сумма!$B$3:$C$855,2,FALSE)),0,IF(VLOOKUP($C432,Сумма!$B$3:$N$855,13,FALSE)=I432,VLOOKUP($C432,Сумма!$B$3:$C$855,2,FALSE),0))</f>
        <v>СШОР 18 Берёзовая р</v>
      </c>
    </row>
    <row r="433" spans="1:10" x14ac:dyDescent="0.35">
      <c r="A433" t="str">
        <f t="shared" si="6"/>
        <v>Ершов ДмитрийМ18</v>
      </c>
      <c r="B433" s="4">
        <v>15</v>
      </c>
      <c r="C433" s="4" t="s">
        <v>606</v>
      </c>
      <c r="D433" s="4" t="s">
        <v>94</v>
      </c>
      <c r="E433" s="4">
        <v>2005</v>
      </c>
      <c r="F433" s="5">
        <v>1.1689814814814814E-2</v>
      </c>
      <c r="G433" s="4">
        <v>15</v>
      </c>
      <c r="H433" s="4">
        <v>169.2</v>
      </c>
      <c r="I433" s="16" t="s">
        <v>974</v>
      </c>
      <c r="J433" t="str">
        <f>IF(ISERROR(VLOOKUP($C433,Сумма!$B$3:$C$855,2,FALSE)),0,IF(VLOOKUP($C433,Сумма!$B$3:$N$855,13,FALSE)=I433,VLOOKUP($C433,Сумма!$B$3:$C$855,2,FALSE),0))</f>
        <v>СШОР 18 Вильденберг</v>
      </c>
    </row>
    <row r="434" spans="1:10" x14ac:dyDescent="0.35">
      <c r="A434" t="str">
        <f t="shared" si="6"/>
        <v>Кузичкин ВадимМ18</v>
      </c>
      <c r="B434" s="4">
        <v>16</v>
      </c>
      <c r="C434" s="4" t="s">
        <v>705</v>
      </c>
      <c r="D434" s="4" t="s">
        <v>33</v>
      </c>
      <c r="E434" s="4">
        <v>2004</v>
      </c>
      <c r="F434" s="5">
        <v>1.1932870370370371E-2</v>
      </c>
      <c r="G434" s="4">
        <v>16</v>
      </c>
      <c r="H434" s="4">
        <v>166.5</v>
      </c>
      <c r="I434" s="16" t="s">
        <v>974</v>
      </c>
      <c r="J434" t="str">
        <f>IF(ISERROR(VLOOKUP($C434,Сумма!$B$3:$C$855,2,FALSE)),0,IF(VLOOKUP($C434,Сумма!$B$3:$N$855,13,FALSE)=I434,VLOOKUP($C434,Сумма!$B$3:$C$855,2,FALSE),0))</f>
        <v>СШОР 18 ОРИОН</v>
      </c>
    </row>
    <row r="435" spans="1:10" x14ac:dyDescent="0.35">
      <c r="A435" t="str">
        <f t="shared" si="6"/>
        <v>Дудкин АндрейМ18</v>
      </c>
      <c r="B435" s="4">
        <v>17</v>
      </c>
      <c r="C435" s="4" t="s">
        <v>707</v>
      </c>
      <c r="D435" s="4" t="s">
        <v>112</v>
      </c>
      <c r="E435" s="4">
        <v>2004</v>
      </c>
      <c r="F435" s="5">
        <v>1.3657407407407408E-2</v>
      </c>
      <c r="G435" s="4">
        <v>17</v>
      </c>
      <c r="H435" s="4">
        <v>147.19999999999999</v>
      </c>
      <c r="I435" s="16" t="s">
        <v>974</v>
      </c>
      <c r="J435" t="str">
        <f>IF(ISERROR(VLOOKUP($C435,Сумма!$B$3:$C$855,2,FALSE)),0,IF(VLOOKUP($C435,Сумма!$B$3:$N$855,13,FALSE)=I435,VLOOKUP($C435,Сумма!$B$3:$C$855,2,FALSE),0))</f>
        <v>СШОР 18 Канищева</v>
      </c>
    </row>
    <row r="436" spans="1:10" x14ac:dyDescent="0.35">
      <c r="A436" t="str">
        <f t="shared" si="6"/>
        <v>Грибков НикитаМ18</v>
      </c>
      <c r="B436" s="4">
        <v>18</v>
      </c>
      <c r="C436" s="4" t="s">
        <v>603</v>
      </c>
      <c r="D436" s="4" t="s">
        <v>112</v>
      </c>
      <c r="E436" s="4">
        <v>2004</v>
      </c>
      <c r="F436" s="4"/>
      <c r="G436" s="4"/>
      <c r="H436" s="4">
        <v>0.01</v>
      </c>
      <c r="I436" s="16" t="s">
        <v>974</v>
      </c>
      <c r="J436" t="str">
        <f>IF(ISERROR(VLOOKUP($C436,Сумма!$B$3:$C$855,2,FALSE)),0,IF(VLOOKUP($C436,Сумма!$B$3:$N$855,13,FALSE)=I436,VLOOKUP($C436,Сумма!$B$3:$C$855,2,FALSE),0))</f>
        <v>СШОР 18 Канищева</v>
      </c>
    </row>
    <row r="437" spans="1:10" ht="15.5" x14ac:dyDescent="0.35">
      <c r="A437" t="str">
        <f t="shared" si="6"/>
        <v/>
      </c>
      <c r="B437" s="40" t="s">
        <v>868</v>
      </c>
      <c r="C437" s="40"/>
      <c r="D437" s="40"/>
      <c r="E437" s="40"/>
      <c r="F437" s="40"/>
      <c r="G437" s="40"/>
      <c r="H437" s="40"/>
      <c r="I437" s="17"/>
      <c r="J437">
        <f>IF(ISERROR(VLOOKUP($C437,Сумма!$B$3:$C$855,2,FALSE)),0,IF(VLOOKUP($C437,Сумма!$B$3:$N$855,13,FALSE)=I437,VLOOKUP($C437,Сумма!$B$3:$C$855,2,FALSE),0))</f>
        <v>0</v>
      </c>
    </row>
    <row r="438" spans="1:10" ht="15.5" x14ac:dyDescent="0.35">
      <c r="A438" t="str">
        <f t="shared" si="6"/>
        <v/>
      </c>
      <c r="B438" s="40"/>
      <c r="C438" s="40"/>
      <c r="D438" s="40"/>
      <c r="E438" s="40"/>
      <c r="F438" s="40"/>
      <c r="G438" s="40"/>
      <c r="H438" s="40"/>
      <c r="I438" s="17"/>
      <c r="J438">
        <f>IF(ISERROR(VLOOKUP($C438,Сумма!$B$3:$C$855,2,FALSE)),0,IF(VLOOKUP($C438,Сумма!$B$3:$N$855,13,FALSE)=I438,VLOOKUP($C438,Сумма!$B$3:$C$855,2,FALSE),0))</f>
        <v>0</v>
      </c>
    </row>
    <row r="439" spans="1:10" ht="28" x14ac:dyDescent="0.35">
      <c r="A439" t="str">
        <f t="shared" si="6"/>
        <v>Фамилия, имя</v>
      </c>
      <c r="B439" s="3" t="s">
        <v>20</v>
      </c>
      <c r="C439" s="4" t="s">
        <v>31</v>
      </c>
      <c r="D439" s="4" t="s">
        <v>21</v>
      </c>
      <c r="E439" s="4" t="s">
        <v>22</v>
      </c>
      <c r="F439" s="4" t="s">
        <v>23</v>
      </c>
      <c r="G439" s="4" t="s">
        <v>24</v>
      </c>
      <c r="H439" s="4" t="s">
        <v>25</v>
      </c>
      <c r="I439" s="16"/>
      <c r="J439">
        <f>IF(ISERROR(VLOOKUP($C439,Сумма!$B$3:$C$855,2,FALSE)),0,IF(VLOOKUP($C439,Сумма!$B$3:$N$855,13,FALSE)=I439,VLOOKUP($C439,Сумма!$B$3:$C$855,2,FALSE),0))</f>
        <v>0</v>
      </c>
    </row>
    <row r="440" spans="1:10" x14ac:dyDescent="0.35">
      <c r="A440" t="str">
        <f t="shared" si="6"/>
        <v>Макейчик СергейМВ</v>
      </c>
      <c r="B440" s="4">
        <v>1</v>
      </c>
      <c r="C440" s="4" t="s">
        <v>370</v>
      </c>
      <c r="D440" s="4" t="s">
        <v>37</v>
      </c>
      <c r="E440" s="4">
        <v>1977</v>
      </c>
      <c r="F440" s="5">
        <v>9.3055555555555548E-3</v>
      </c>
      <c r="G440" s="4">
        <v>1</v>
      </c>
      <c r="H440" s="4">
        <v>200</v>
      </c>
      <c r="I440" s="16" t="s">
        <v>975</v>
      </c>
      <c r="J440" t="str">
        <f>IF(ISERROR(VLOOKUP($C440,Сумма!$B$3:$C$855,2,FALSE)),0,IF(VLOOKUP($C440,Сумма!$B$3:$N$855,13,FALSE)=I440,VLOOKUP($C440,Сумма!$B$3:$C$855,2,FALSE),0))</f>
        <v>СШОР 18 Макейчик</v>
      </c>
    </row>
    <row r="441" spans="1:10" x14ac:dyDescent="0.35">
      <c r="A441" t="str">
        <f t="shared" si="6"/>
        <v>Кандауров ЕвгенийМВ</v>
      </c>
      <c r="B441" s="4">
        <v>2</v>
      </c>
      <c r="C441" s="4" t="s">
        <v>371</v>
      </c>
      <c r="D441" s="4" t="s">
        <v>27</v>
      </c>
      <c r="E441" s="4">
        <v>1984</v>
      </c>
      <c r="F441" s="5">
        <v>9.9652777777777778E-3</v>
      </c>
      <c r="G441" s="4">
        <v>2</v>
      </c>
      <c r="H441" s="4">
        <v>193</v>
      </c>
      <c r="I441" s="16" t="s">
        <v>975</v>
      </c>
      <c r="J441" t="str">
        <f>IF(ISERROR(VLOOKUP($C441,Сумма!$B$3:$C$855,2,FALSE)),0,IF(VLOOKUP($C441,Сумма!$B$3:$N$855,13,FALSE)=I441,VLOOKUP($C441,Сумма!$B$3:$C$855,2,FALSE),0))</f>
        <v>Воронеж</v>
      </c>
    </row>
    <row r="442" spans="1:10" x14ac:dyDescent="0.35">
      <c r="A442" t="str">
        <f t="shared" si="6"/>
        <v>Чижов АлексейМВ</v>
      </c>
      <c r="B442" s="4">
        <v>3</v>
      </c>
      <c r="C442" s="4" t="s">
        <v>869</v>
      </c>
      <c r="D442" s="4" t="s">
        <v>33</v>
      </c>
      <c r="E442" s="4">
        <v>1973</v>
      </c>
      <c r="F442" s="5">
        <v>1.0995370370370371E-2</v>
      </c>
      <c r="G442" s="4">
        <v>3</v>
      </c>
      <c r="H442" s="4">
        <v>181.9</v>
      </c>
      <c r="I442" s="16" t="s">
        <v>975</v>
      </c>
      <c r="J442" t="str">
        <f>IF(ISERROR(VLOOKUP($C442,Сумма!$B$3:$C$855,2,FALSE)),0,IF(VLOOKUP($C442,Сумма!$B$3:$N$855,13,FALSE)=I442,VLOOKUP($C442,Сумма!$B$3:$C$855,2,FALSE),0))</f>
        <v>СШОР 18 ОРИОН</v>
      </c>
    </row>
    <row r="443" spans="1:10" x14ac:dyDescent="0.35">
      <c r="A443" t="str">
        <f t="shared" si="6"/>
        <v>Столповский МихаилМВ</v>
      </c>
      <c r="B443" s="4">
        <v>4</v>
      </c>
      <c r="C443" s="4" t="s">
        <v>870</v>
      </c>
      <c r="D443" s="4" t="s">
        <v>871</v>
      </c>
      <c r="E443" s="4">
        <v>1979</v>
      </c>
      <c r="F443" s="5">
        <v>1.4097222222222221E-2</v>
      </c>
      <c r="G443" s="4">
        <v>4</v>
      </c>
      <c r="H443" s="4">
        <v>148.6</v>
      </c>
      <c r="I443" s="16" t="s">
        <v>975</v>
      </c>
      <c r="J443" t="str">
        <f>IF(ISERROR(VLOOKUP($C443,Сумма!$B$3:$C$855,2,FALSE)),0,IF(VLOOKUP($C443,Сумма!$B$3:$N$855,13,FALSE)=I443,VLOOKUP($C443,Сумма!$B$3:$C$855,2,FALSE),0))</f>
        <v>Бег,здоровье,красот</v>
      </c>
    </row>
    <row r="444" spans="1:10" x14ac:dyDescent="0.35">
      <c r="A444" t="str">
        <f t="shared" si="6"/>
        <v>Крестьянов РоманМВ</v>
      </c>
      <c r="B444" s="4">
        <v>5</v>
      </c>
      <c r="C444" s="4" t="s">
        <v>617</v>
      </c>
      <c r="D444" s="4" t="s">
        <v>377</v>
      </c>
      <c r="E444" s="4">
        <v>1978</v>
      </c>
      <c r="F444" s="5">
        <v>1.539351851851852E-2</v>
      </c>
      <c r="G444" s="4">
        <v>5</v>
      </c>
      <c r="H444" s="4">
        <v>134.6</v>
      </c>
      <c r="I444" s="16" t="s">
        <v>975</v>
      </c>
      <c r="J444" t="str">
        <f>IF(ISERROR(VLOOKUP($C444,Сумма!$B$3:$C$855,2,FALSE)),0,IF(VLOOKUP($C444,Сумма!$B$3:$N$855,13,FALSE)=I444,VLOOKUP($C444,Сумма!$B$3:$C$855,2,FALSE),0))</f>
        <v>ВУНЦ ВВС ВВА</v>
      </c>
    </row>
    <row r="445" spans="1:10" x14ac:dyDescent="0.35">
      <c r="A445" t="str">
        <f t="shared" si="6"/>
        <v>Шаров ЕгорМВ</v>
      </c>
      <c r="B445" s="4">
        <v>6</v>
      </c>
      <c r="C445" s="4" t="s">
        <v>872</v>
      </c>
      <c r="D445" s="4" t="s">
        <v>27</v>
      </c>
      <c r="E445" s="4">
        <v>1987</v>
      </c>
      <c r="F445" s="5">
        <v>2.9166666666666664E-2</v>
      </c>
      <c r="G445" s="4">
        <v>6</v>
      </c>
      <c r="H445" s="4">
        <v>1</v>
      </c>
      <c r="I445" s="16" t="s">
        <v>975</v>
      </c>
      <c r="J445" t="str">
        <f>IF(ISERROR(VLOOKUP($C445,Сумма!$B$3:$C$855,2,FALSE)),0,IF(VLOOKUP($C445,Сумма!$B$3:$N$855,13,FALSE)=I445,VLOOKUP($C445,Сумма!$B$3:$C$855,2,FALSE),0))</f>
        <v>Воронеж</v>
      </c>
    </row>
    <row r="446" spans="1:10" x14ac:dyDescent="0.35">
      <c r="A446" t="str">
        <f t="shared" si="6"/>
        <v>Крамарев СергейМВ</v>
      </c>
      <c r="B446" s="4">
        <v>7</v>
      </c>
      <c r="C446" s="4" t="s">
        <v>873</v>
      </c>
      <c r="D446" s="4" t="s">
        <v>44</v>
      </c>
      <c r="E446" s="4">
        <v>1955</v>
      </c>
      <c r="F446" s="5">
        <v>3.005787037037037E-2</v>
      </c>
      <c r="G446" s="4">
        <v>7</v>
      </c>
      <c r="H446" s="4">
        <v>1</v>
      </c>
      <c r="I446" s="16" t="s">
        <v>975</v>
      </c>
      <c r="J446" t="str">
        <f>IF(ISERROR(VLOOKUP($C446,Сумма!$B$3:$C$855,2,FALSE)),0,IF(VLOOKUP($C446,Сумма!$B$3:$N$855,13,FALSE)=I446,VLOOKUP($C446,Сумма!$B$3:$C$855,2,FALSE),0))</f>
        <v>СШОР 18 Берёзовая р</v>
      </c>
    </row>
    <row r="447" spans="1:10" x14ac:dyDescent="0.35">
      <c r="A447" t="str">
        <f t="shared" si="6"/>
        <v>Доронин НиколайМВ</v>
      </c>
      <c r="B447" s="4">
        <v>8</v>
      </c>
      <c r="C447" s="4" t="s">
        <v>874</v>
      </c>
      <c r="D447" s="4" t="s">
        <v>27</v>
      </c>
      <c r="E447" s="4">
        <v>1987</v>
      </c>
      <c r="F447" s="4"/>
      <c r="G447" s="4"/>
      <c r="H447" s="4">
        <v>0.01</v>
      </c>
      <c r="I447" s="16" t="s">
        <v>975</v>
      </c>
      <c r="J447" t="str">
        <f>IF(ISERROR(VLOOKUP($C447,Сумма!$B$3:$C$855,2,FALSE)),0,IF(VLOOKUP($C447,Сумма!$B$3:$N$855,13,FALSE)=I447,VLOOKUP($C447,Сумма!$B$3:$C$855,2,FALSE),0))</f>
        <v>Воронеж</v>
      </c>
    </row>
    <row r="448" spans="1:10" ht="15.5" x14ac:dyDescent="0.35">
      <c r="A448" t="str">
        <f t="shared" si="6"/>
        <v/>
      </c>
      <c r="B448" s="40" t="s">
        <v>875</v>
      </c>
      <c r="C448" s="40"/>
      <c r="D448" s="40"/>
      <c r="E448" s="40"/>
      <c r="F448" s="40"/>
      <c r="G448" s="40"/>
      <c r="H448" s="40"/>
      <c r="I448" s="17"/>
      <c r="J448">
        <f>IF(ISERROR(VLOOKUP($C448,Сумма!$B$3:$C$855,2,FALSE)),0,IF(VLOOKUP($C448,Сумма!$B$3:$N$855,13,FALSE)=I448,VLOOKUP($C448,Сумма!$B$3:$C$855,2,FALSE),0))</f>
        <v>0</v>
      </c>
    </row>
    <row r="449" spans="1:10" ht="15.5" x14ac:dyDescent="0.35">
      <c r="A449" t="str">
        <f t="shared" si="6"/>
        <v/>
      </c>
      <c r="B449" s="40"/>
      <c r="C449" s="40"/>
      <c r="D449" s="40"/>
      <c r="E449" s="40"/>
      <c r="F449" s="40"/>
      <c r="G449" s="40"/>
      <c r="H449" s="40"/>
      <c r="I449" s="17"/>
      <c r="J449">
        <f>IF(ISERROR(VLOOKUP($C449,Сумма!$B$3:$C$855,2,FALSE)),0,IF(VLOOKUP($C449,Сумма!$B$3:$N$855,13,FALSE)=I449,VLOOKUP($C449,Сумма!$B$3:$C$855,2,FALSE),0))</f>
        <v>0</v>
      </c>
    </row>
    <row r="450" spans="1:10" ht="28" x14ac:dyDescent="0.35">
      <c r="A450" t="str">
        <f t="shared" si="6"/>
        <v>Фамилия, имя</v>
      </c>
      <c r="B450" s="3" t="s">
        <v>20</v>
      </c>
      <c r="C450" s="4" t="s">
        <v>31</v>
      </c>
      <c r="D450" s="4" t="s">
        <v>21</v>
      </c>
      <c r="E450" s="4" t="s">
        <v>22</v>
      </c>
      <c r="F450" s="4" t="s">
        <v>23</v>
      </c>
      <c r="G450" s="4" t="s">
        <v>24</v>
      </c>
      <c r="H450" s="4" t="s">
        <v>25</v>
      </c>
      <c r="I450" s="16"/>
      <c r="J450">
        <f>IF(ISERROR(VLOOKUP($C450,Сумма!$B$3:$C$855,2,FALSE)),0,IF(VLOOKUP($C450,Сумма!$B$3:$N$855,13,FALSE)=I450,VLOOKUP($C450,Сумма!$B$3:$C$855,2,FALSE),0))</f>
        <v>0</v>
      </c>
    </row>
    <row r="451" spans="1:10" x14ac:dyDescent="0.35">
      <c r="A451" t="str">
        <f t="shared" si="6"/>
        <v>Ремезов ДенисМЭ</v>
      </c>
      <c r="B451" s="4">
        <v>1</v>
      </c>
      <c r="C451" s="4" t="s">
        <v>778</v>
      </c>
      <c r="D451" s="4" t="s">
        <v>35</v>
      </c>
      <c r="E451" s="4">
        <v>1999</v>
      </c>
      <c r="F451" s="5">
        <v>1.0393518518518519E-2</v>
      </c>
      <c r="G451" s="4">
        <v>1</v>
      </c>
      <c r="H451" s="4">
        <v>200</v>
      </c>
      <c r="I451" s="16" t="s">
        <v>976</v>
      </c>
      <c r="J451" t="str">
        <f>IF(ISERROR(VLOOKUP($C451,Сумма!$B$3:$C$855,2,FALSE)),0,IF(VLOOKUP($C451,Сумма!$B$3:$N$855,13,FALSE)=I451,VLOOKUP($C451,Сумма!$B$3:$C$855,2,FALSE),0))</f>
        <v>СШОР 18 АТЛЕТ</v>
      </c>
    </row>
    <row r="452" spans="1:10" x14ac:dyDescent="0.35">
      <c r="A452" t="str">
        <f t="shared" si="6"/>
        <v>Безводинских ЗахарМЭ</v>
      </c>
      <c r="B452" s="4">
        <v>2</v>
      </c>
      <c r="C452" s="4" t="s">
        <v>388</v>
      </c>
      <c r="D452" s="4" t="s">
        <v>377</v>
      </c>
      <c r="E452" s="4">
        <v>2003</v>
      </c>
      <c r="F452" s="5">
        <v>1.1377314814814814E-2</v>
      </c>
      <c r="G452" s="4">
        <v>2</v>
      </c>
      <c r="H452" s="4">
        <v>190.6</v>
      </c>
      <c r="I452" s="16" t="s">
        <v>976</v>
      </c>
      <c r="J452" t="str">
        <f>IF(ISERROR(VLOOKUP($C452,Сумма!$B$3:$C$855,2,FALSE)),0,IF(VLOOKUP($C452,Сумма!$B$3:$N$855,13,FALSE)=I452,VLOOKUP($C452,Сумма!$B$3:$C$855,2,FALSE),0))</f>
        <v>ВУНЦ ВВС ВВА</v>
      </c>
    </row>
    <row r="453" spans="1:10" x14ac:dyDescent="0.35">
      <c r="A453" t="str">
        <f t="shared" si="6"/>
        <v>Кралинов КонстантинМЭ</v>
      </c>
      <c r="B453" s="4">
        <v>3</v>
      </c>
      <c r="C453" s="4" t="s">
        <v>379</v>
      </c>
      <c r="D453" s="4" t="s">
        <v>33</v>
      </c>
      <c r="E453" s="4">
        <v>1998</v>
      </c>
      <c r="F453" s="5">
        <v>1.1435185185185185E-2</v>
      </c>
      <c r="G453" s="4">
        <v>3</v>
      </c>
      <c r="H453" s="4">
        <v>190</v>
      </c>
      <c r="I453" s="16" t="s">
        <v>976</v>
      </c>
      <c r="J453" t="str">
        <f>IF(ISERROR(VLOOKUP($C453,Сумма!$B$3:$C$855,2,FALSE)),0,IF(VLOOKUP($C453,Сумма!$B$3:$N$855,13,FALSE)=I453,VLOOKUP($C453,Сумма!$B$3:$C$855,2,FALSE),0))</f>
        <v>Воронеж</v>
      </c>
    </row>
    <row r="454" spans="1:10" x14ac:dyDescent="0.35">
      <c r="A454" t="str">
        <f t="shared" si="6"/>
        <v>Чесников ЛеонидМЭ</v>
      </c>
      <c r="B454" s="4">
        <v>4</v>
      </c>
      <c r="C454" s="4" t="s">
        <v>381</v>
      </c>
      <c r="D454" s="4" t="s">
        <v>377</v>
      </c>
      <c r="E454" s="4">
        <v>2000</v>
      </c>
      <c r="F454" s="5">
        <v>1.1504629629629629E-2</v>
      </c>
      <c r="G454" s="4">
        <v>4</v>
      </c>
      <c r="H454" s="4">
        <v>189.4</v>
      </c>
      <c r="I454" s="16" t="s">
        <v>976</v>
      </c>
      <c r="J454" t="str">
        <f>IF(ISERROR(VLOOKUP($C454,Сумма!$B$3:$C$855,2,FALSE)),0,IF(VLOOKUP($C454,Сумма!$B$3:$N$855,13,FALSE)=I454,VLOOKUP($C454,Сумма!$B$3:$C$855,2,FALSE),0))</f>
        <v>ВУНЦ ВВС ВВА</v>
      </c>
    </row>
    <row r="455" spans="1:10" x14ac:dyDescent="0.35">
      <c r="A455" t="str">
        <f t="shared" si="6"/>
        <v>Яншин АлексейМЭ</v>
      </c>
      <c r="B455" s="4">
        <v>5</v>
      </c>
      <c r="C455" s="4" t="s">
        <v>876</v>
      </c>
      <c r="D455" s="4" t="s">
        <v>35</v>
      </c>
      <c r="E455" s="4">
        <v>2004</v>
      </c>
      <c r="F455" s="5">
        <v>1.1539351851851851E-2</v>
      </c>
      <c r="G455" s="4">
        <v>5</v>
      </c>
      <c r="H455" s="4">
        <v>189</v>
      </c>
      <c r="I455" s="16" t="s">
        <v>976</v>
      </c>
      <c r="J455" t="str">
        <f>IF(ISERROR(VLOOKUP($C455,Сумма!$B$3:$C$855,2,FALSE)),0,IF(VLOOKUP($C455,Сумма!$B$3:$N$855,13,FALSE)=I455,VLOOKUP($C455,Сумма!$B$3:$C$855,2,FALSE),0))</f>
        <v>СШОР 18 АТЛЕТ</v>
      </c>
    </row>
    <row r="456" spans="1:10" x14ac:dyDescent="0.35">
      <c r="A456" t="str">
        <f t="shared" si="6"/>
        <v>Своеволин АлександрМЭ</v>
      </c>
      <c r="B456" s="4">
        <v>6</v>
      </c>
      <c r="C456" s="4" t="s">
        <v>382</v>
      </c>
      <c r="D456" s="4" t="s">
        <v>61</v>
      </c>
      <c r="E456" s="4">
        <v>1996</v>
      </c>
      <c r="F456" s="5">
        <v>1.1967592592592592E-2</v>
      </c>
      <c r="G456" s="4">
        <v>6</v>
      </c>
      <c r="H456" s="4">
        <v>184.9</v>
      </c>
      <c r="I456" s="16" t="s">
        <v>976</v>
      </c>
      <c r="J456" t="str">
        <f>IF(ISERROR(VLOOKUP($C456,Сумма!$B$3:$C$855,2,FALSE)),0,IF(VLOOKUP($C456,Сумма!$B$3:$N$855,13,FALSE)=I456,VLOOKUP($C456,Сумма!$B$3:$C$855,2,FALSE),0))</f>
        <v>СШОР 18 Азимут</v>
      </c>
    </row>
    <row r="457" spans="1:10" x14ac:dyDescent="0.35">
      <c r="A457" t="str">
        <f t="shared" si="6"/>
        <v>Иконников ВладиславМЭ</v>
      </c>
      <c r="B457" s="4">
        <v>7</v>
      </c>
      <c r="C457" s="4" t="s">
        <v>393</v>
      </c>
      <c r="D457" s="4" t="s">
        <v>377</v>
      </c>
      <c r="E457" s="4">
        <v>2001</v>
      </c>
      <c r="F457" s="5">
        <v>1.1990740740740739E-2</v>
      </c>
      <c r="G457" s="4">
        <v>7</v>
      </c>
      <c r="H457" s="4">
        <v>184.7</v>
      </c>
      <c r="I457" s="16" t="s">
        <v>976</v>
      </c>
      <c r="J457" t="str">
        <f>IF(ISERROR(VLOOKUP($C457,Сумма!$B$3:$C$855,2,FALSE)),0,IF(VLOOKUP($C457,Сумма!$B$3:$N$855,13,FALSE)=I457,VLOOKUP($C457,Сумма!$B$3:$C$855,2,FALSE),0))</f>
        <v>ВУНЦ ВВС ВВА</v>
      </c>
    </row>
    <row r="458" spans="1:10" x14ac:dyDescent="0.35">
      <c r="A458" t="str">
        <f t="shared" si="6"/>
        <v>Прозоровский ВладиславМЭ</v>
      </c>
      <c r="B458" s="4">
        <v>8</v>
      </c>
      <c r="C458" s="4" t="s">
        <v>387</v>
      </c>
      <c r="D458" s="4" t="s">
        <v>35</v>
      </c>
      <c r="E458" s="4">
        <v>1990</v>
      </c>
      <c r="F458" s="5">
        <v>1.2141203703703704E-2</v>
      </c>
      <c r="G458" s="4">
        <v>8</v>
      </c>
      <c r="H458" s="4">
        <v>183.2</v>
      </c>
      <c r="I458" s="16" t="s">
        <v>976</v>
      </c>
      <c r="J458" t="str">
        <f>IF(ISERROR(VLOOKUP($C458,Сумма!$B$3:$C$855,2,FALSE)),0,IF(VLOOKUP($C458,Сумма!$B$3:$N$855,13,FALSE)=I458,VLOOKUP($C458,Сумма!$B$3:$C$855,2,FALSE),0))</f>
        <v>СШОР 18 АТЛЕТ</v>
      </c>
    </row>
    <row r="459" spans="1:10" x14ac:dyDescent="0.35">
      <c r="A459" t="str">
        <f t="shared" si="6"/>
        <v>Сафонов ДмитрийМЭ</v>
      </c>
      <c r="B459" s="4">
        <v>9</v>
      </c>
      <c r="C459" s="4" t="s">
        <v>627</v>
      </c>
      <c r="D459" s="4" t="s">
        <v>98</v>
      </c>
      <c r="E459" s="4">
        <v>1987</v>
      </c>
      <c r="F459" s="5">
        <v>1.2430555555555554E-2</v>
      </c>
      <c r="G459" s="4">
        <v>9</v>
      </c>
      <c r="H459" s="4">
        <v>180.5</v>
      </c>
      <c r="I459" s="16" t="s">
        <v>976</v>
      </c>
      <c r="J459" t="str">
        <f>IF(ISERROR(VLOOKUP($C459,Сумма!$B$3:$C$855,2,FALSE)),0,IF(VLOOKUP($C459,Сумма!$B$3:$N$855,13,FALSE)=I459,VLOOKUP($C459,Сумма!$B$3:$C$855,2,FALSE),0))</f>
        <v>СШОР 18 Торнадо</v>
      </c>
    </row>
    <row r="460" spans="1:10" x14ac:dyDescent="0.35">
      <c r="A460" t="str">
        <f t="shared" si="6"/>
        <v>Попов СергейМЭ</v>
      </c>
      <c r="B460" s="4">
        <v>10</v>
      </c>
      <c r="C460" s="4" t="s">
        <v>385</v>
      </c>
      <c r="D460" s="4" t="s">
        <v>44</v>
      </c>
      <c r="E460" s="4">
        <v>1995</v>
      </c>
      <c r="F460" s="5">
        <v>1.2499999999999999E-2</v>
      </c>
      <c r="G460" s="4">
        <v>10</v>
      </c>
      <c r="H460" s="4">
        <v>179.8</v>
      </c>
      <c r="I460" s="16" t="s">
        <v>976</v>
      </c>
      <c r="J460">
        <f>IF(ISERROR(VLOOKUP($C460,Сумма!$B$3:$C$855,2,FALSE)),0,IF(VLOOKUP($C460,Сумма!$B$3:$N$855,13,FALSE)=I460,VLOOKUP($C460,Сумма!$B$3:$C$855,2,FALSE),0))</f>
        <v>0</v>
      </c>
    </row>
    <row r="461" spans="1:10" x14ac:dyDescent="0.35">
      <c r="A461" t="str">
        <f t="shared" si="6"/>
        <v>Журавлев ЗахарМЭ</v>
      </c>
      <c r="B461" s="4">
        <v>11</v>
      </c>
      <c r="C461" s="4" t="s">
        <v>877</v>
      </c>
      <c r="D461" s="4" t="s">
        <v>98</v>
      </c>
      <c r="E461" s="4">
        <v>2003</v>
      </c>
      <c r="F461" s="5">
        <v>1.3113425925925926E-2</v>
      </c>
      <c r="G461" s="4">
        <v>11</v>
      </c>
      <c r="H461" s="4">
        <v>173.9</v>
      </c>
      <c r="I461" s="16" t="s">
        <v>976</v>
      </c>
      <c r="J461" t="str">
        <f>IF(ISERROR(VLOOKUP($C461,Сумма!$B$3:$C$855,2,FALSE)),0,IF(VLOOKUP($C461,Сумма!$B$3:$N$855,13,FALSE)=I461,VLOOKUP($C461,Сумма!$B$3:$C$855,2,FALSE),0))</f>
        <v>СШОР 18 Торнадо</v>
      </c>
    </row>
    <row r="462" spans="1:10" x14ac:dyDescent="0.35">
      <c r="A462" t="str">
        <f t="shared" ref="A462:A488" si="7">C462&amp;I462</f>
        <v>Лихачёв МихаилМЭ</v>
      </c>
      <c r="B462" s="4">
        <v>12</v>
      </c>
      <c r="C462" s="4" t="s">
        <v>396</v>
      </c>
      <c r="D462" s="4" t="s">
        <v>44</v>
      </c>
      <c r="E462" s="4">
        <v>1996</v>
      </c>
      <c r="F462" s="5">
        <v>1.3136574074074077E-2</v>
      </c>
      <c r="G462" s="4">
        <v>12</v>
      </c>
      <c r="H462" s="4">
        <v>173.7</v>
      </c>
      <c r="I462" s="16" t="s">
        <v>976</v>
      </c>
      <c r="J462" t="str">
        <f>IF(ISERROR(VLOOKUP($C462,Сумма!$B$3:$C$855,2,FALSE)),0,IF(VLOOKUP($C462,Сумма!$B$3:$N$855,13,FALSE)=I462,VLOOKUP($C462,Сумма!$B$3:$C$855,2,FALSE),0))</f>
        <v>СШОР 18 Берёзовая р</v>
      </c>
    </row>
    <row r="463" spans="1:10" x14ac:dyDescent="0.35">
      <c r="A463" t="str">
        <f t="shared" si="7"/>
        <v>Кудрин АртёмМЭ</v>
      </c>
      <c r="B463" s="4">
        <v>13</v>
      </c>
      <c r="C463" s="4" t="s">
        <v>394</v>
      </c>
      <c r="D463" s="4" t="s">
        <v>377</v>
      </c>
      <c r="E463" s="4">
        <v>2002</v>
      </c>
      <c r="F463" s="5">
        <v>1.3414351851851851E-2</v>
      </c>
      <c r="G463" s="4">
        <v>13</v>
      </c>
      <c r="H463" s="4">
        <v>171</v>
      </c>
      <c r="I463" s="16" t="s">
        <v>976</v>
      </c>
      <c r="J463" t="str">
        <f>IF(ISERROR(VLOOKUP($C463,Сумма!$B$3:$C$855,2,FALSE)),0,IF(VLOOKUP($C463,Сумма!$B$3:$N$855,13,FALSE)=I463,VLOOKUP($C463,Сумма!$B$3:$C$855,2,FALSE),0))</f>
        <v>ВУНЦ ВВС ВВА</v>
      </c>
    </row>
    <row r="464" spans="1:10" x14ac:dyDescent="0.35">
      <c r="A464" t="str">
        <f t="shared" si="7"/>
        <v>Антипов АлександрМЭ</v>
      </c>
      <c r="B464" s="4">
        <v>14</v>
      </c>
      <c r="C464" s="4" t="s">
        <v>629</v>
      </c>
      <c r="D464" s="4" t="s">
        <v>44</v>
      </c>
      <c r="E464" s="4">
        <v>1998</v>
      </c>
      <c r="F464" s="5">
        <v>1.3483796296296298E-2</v>
      </c>
      <c r="G464" s="4">
        <v>14</v>
      </c>
      <c r="H464" s="4">
        <v>170.3</v>
      </c>
      <c r="I464" s="16" t="s">
        <v>976</v>
      </c>
      <c r="J464" t="str">
        <f>IF(ISERROR(VLOOKUP($C464,Сумма!$B$3:$C$855,2,FALSE)),0,IF(VLOOKUP($C464,Сумма!$B$3:$N$855,13,FALSE)=I464,VLOOKUP($C464,Сумма!$B$3:$C$855,2,FALSE),0))</f>
        <v>СШОР 18 Берёзовая р</v>
      </c>
    </row>
    <row r="465" spans="1:10" x14ac:dyDescent="0.35">
      <c r="A465" t="str">
        <f t="shared" si="7"/>
        <v>Дегтярёв ДмитрийМЭ</v>
      </c>
      <c r="B465" s="4">
        <v>15</v>
      </c>
      <c r="C465" s="4" t="s">
        <v>395</v>
      </c>
      <c r="D465" s="4" t="s">
        <v>821</v>
      </c>
      <c r="E465" s="4">
        <v>1993</v>
      </c>
      <c r="F465" s="5">
        <v>1.3935185185185184E-2</v>
      </c>
      <c r="G465" s="4">
        <v>15</v>
      </c>
      <c r="H465" s="4">
        <v>166</v>
      </c>
      <c r="I465" s="16" t="s">
        <v>976</v>
      </c>
      <c r="J465" t="str">
        <f>IF(ISERROR(VLOOKUP($C465,Сумма!$B$3:$C$855,2,FALSE)),0,IF(VLOOKUP($C465,Сумма!$B$3:$N$855,13,FALSE)=I465,VLOOKUP($C465,Сумма!$B$3:$C$855,2,FALSE),0))</f>
        <v>Паровоз</v>
      </c>
    </row>
    <row r="466" spans="1:10" x14ac:dyDescent="0.35">
      <c r="A466" t="str">
        <f t="shared" si="7"/>
        <v>Чужиков ЕвгенийМЭ</v>
      </c>
      <c r="B466" s="4">
        <v>16</v>
      </c>
      <c r="C466" s="4" t="s">
        <v>407</v>
      </c>
      <c r="D466" s="4" t="s">
        <v>149</v>
      </c>
      <c r="E466" s="4">
        <v>1995</v>
      </c>
      <c r="F466" s="5">
        <v>1.4201388888888888E-2</v>
      </c>
      <c r="G466" s="4">
        <v>16</v>
      </c>
      <c r="H466" s="4">
        <v>163.4</v>
      </c>
      <c r="I466" s="16" t="s">
        <v>976</v>
      </c>
      <c r="J466" t="str">
        <f>IF(ISERROR(VLOOKUP($C466,Сумма!$B$3:$C$855,2,FALSE)),0,IF(VLOOKUP($C466,Сумма!$B$3:$N$855,13,FALSE)=I466,VLOOKUP($C466,Сумма!$B$3:$C$855,2,FALSE),0))</f>
        <v>СШОР 18 Олимп</v>
      </c>
    </row>
    <row r="467" spans="1:10" x14ac:dyDescent="0.35">
      <c r="A467" t="str">
        <f t="shared" si="7"/>
        <v>Пасморнов МаксимМЭ</v>
      </c>
      <c r="B467" s="4">
        <v>17</v>
      </c>
      <c r="C467" s="4" t="s">
        <v>631</v>
      </c>
      <c r="D467" s="4" t="s">
        <v>44</v>
      </c>
      <c r="E467" s="4">
        <v>2002</v>
      </c>
      <c r="F467" s="5">
        <v>1.4259259259259261E-2</v>
      </c>
      <c r="G467" s="4">
        <v>17</v>
      </c>
      <c r="H467" s="4">
        <v>162.9</v>
      </c>
      <c r="I467" s="16" t="s">
        <v>976</v>
      </c>
      <c r="J467" t="str">
        <f>IF(ISERROR(VLOOKUP($C467,Сумма!$B$3:$C$855,2,FALSE)),0,IF(VLOOKUP($C467,Сумма!$B$3:$N$855,13,FALSE)=I467,VLOOKUP($C467,Сумма!$B$3:$C$855,2,FALSE),0))</f>
        <v>СШОР 18 Берёзовая р</v>
      </c>
    </row>
    <row r="468" spans="1:10" x14ac:dyDescent="0.35">
      <c r="A468" t="str">
        <f t="shared" si="7"/>
        <v>Атерлей СергейМЭ</v>
      </c>
      <c r="B468" s="4">
        <v>18</v>
      </c>
      <c r="C468" s="4" t="s">
        <v>401</v>
      </c>
      <c r="D468" s="4" t="s">
        <v>149</v>
      </c>
      <c r="E468" s="4">
        <v>1994</v>
      </c>
      <c r="F468" s="5">
        <v>1.4583333333333332E-2</v>
      </c>
      <c r="G468" s="4">
        <v>18</v>
      </c>
      <c r="H468" s="4">
        <v>159.69999999999999</v>
      </c>
      <c r="I468" s="16" t="s">
        <v>976</v>
      </c>
      <c r="J468" t="str">
        <f>IF(ISERROR(VLOOKUP($C468,Сумма!$B$3:$C$855,2,FALSE)),0,IF(VLOOKUP($C468,Сумма!$B$3:$N$855,13,FALSE)=I468,VLOOKUP($C468,Сумма!$B$3:$C$855,2,FALSE),0))</f>
        <v>СШОР 18 Олимп</v>
      </c>
    </row>
    <row r="469" spans="1:10" x14ac:dyDescent="0.35">
      <c r="A469" t="str">
        <f t="shared" si="7"/>
        <v>Порецких НикитаМЭ</v>
      </c>
      <c r="B469" s="4">
        <v>19</v>
      </c>
      <c r="C469" s="4" t="s">
        <v>399</v>
      </c>
      <c r="D469" s="4" t="s">
        <v>112</v>
      </c>
      <c r="E469" s="4">
        <v>2003</v>
      </c>
      <c r="F469" s="5">
        <v>1.4594907407407405E-2</v>
      </c>
      <c r="G469" s="4">
        <v>19</v>
      </c>
      <c r="H469" s="4">
        <v>159.6</v>
      </c>
      <c r="I469" s="16" t="s">
        <v>976</v>
      </c>
      <c r="J469" t="str">
        <f>IF(ISERROR(VLOOKUP($C469,Сумма!$B$3:$C$855,2,FALSE)),0,IF(VLOOKUP($C469,Сумма!$B$3:$N$855,13,FALSE)=I469,VLOOKUP($C469,Сумма!$B$3:$C$855,2,FALSE),0))</f>
        <v>СШОР 18 Канищева</v>
      </c>
    </row>
    <row r="470" spans="1:10" x14ac:dyDescent="0.35">
      <c r="A470" t="str">
        <f t="shared" si="7"/>
        <v>Воронцов ЯрославМЭ</v>
      </c>
      <c r="B470" s="4">
        <v>20</v>
      </c>
      <c r="C470" s="4" t="s">
        <v>878</v>
      </c>
      <c r="D470" s="4" t="s">
        <v>879</v>
      </c>
      <c r="E470" s="4">
        <v>2001</v>
      </c>
      <c r="F470" s="5">
        <v>1.5532407407407406E-2</v>
      </c>
      <c r="G470" s="4">
        <v>20</v>
      </c>
      <c r="H470" s="4">
        <v>150.6</v>
      </c>
      <c r="I470" s="16" t="s">
        <v>976</v>
      </c>
      <c r="J470" t="str">
        <f>IF(ISERROR(VLOOKUP($C470,Сумма!$B$3:$C$855,2,FALSE)),0,IF(VLOOKUP($C470,Сумма!$B$3:$N$855,13,FALSE)=I470,VLOOKUP($C470,Сумма!$B$3:$C$855,2,FALSE),0))</f>
        <v>Авиаторы</v>
      </c>
    </row>
    <row r="471" spans="1:10" x14ac:dyDescent="0.35">
      <c r="A471" t="str">
        <f t="shared" si="7"/>
        <v>Харченко ОлегМЭ</v>
      </c>
      <c r="B471" s="4">
        <v>21</v>
      </c>
      <c r="C471" s="4" t="s">
        <v>880</v>
      </c>
      <c r="D471" s="4" t="s">
        <v>879</v>
      </c>
      <c r="E471" s="4">
        <v>2001</v>
      </c>
      <c r="F471" s="5">
        <v>1.5694444444444445E-2</v>
      </c>
      <c r="G471" s="4">
        <v>21</v>
      </c>
      <c r="H471" s="4">
        <v>149</v>
      </c>
      <c r="I471" s="16" t="s">
        <v>976</v>
      </c>
      <c r="J471" t="str">
        <f>IF(ISERROR(VLOOKUP($C471,Сумма!$B$3:$C$855,2,FALSE)),0,IF(VLOOKUP($C471,Сумма!$B$3:$N$855,13,FALSE)=I471,VLOOKUP($C471,Сумма!$B$3:$C$855,2,FALSE),0))</f>
        <v>Авиаторы</v>
      </c>
    </row>
    <row r="472" spans="1:10" x14ac:dyDescent="0.35">
      <c r="A472" t="str">
        <f t="shared" si="7"/>
        <v>Семилуцкий АлексейМЭ</v>
      </c>
      <c r="B472" s="4">
        <v>22</v>
      </c>
      <c r="C472" s="4" t="s">
        <v>634</v>
      </c>
      <c r="D472" s="4" t="s">
        <v>821</v>
      </c>
      <c r="E472" s="4">
        <v>1989</v>
      </c>
      <c r="F472" s="5">
        <v>1.5902777777777776E-2</v>
      </c>
      <c r="G472" s="4">
        <v>22</v>
      </c>
      <c r="H472" s="4">
        <v>147</v>
      </c>
      <c r="I472" s="16" t="s">
        <v>976</v>
      </c>
      <c r="J472" t="str">
        <f>IF(ISERROR(VLOOKUP($C472,Сумма!$B$3:$C$855,2,FALSE)),0,IF(VLOOKUP($C472,Сумма!$B$3:$N$855,13,FALSE)=I472,VLOOKUP($C472,Сумма!$B$3:$C$855,2,FALSE),0))</f>
        <v>Паровоз</v>
      </c>
    </row>
    <row r="473" spans="1:10" x14ac:dyDescent="0.35">
      <c r="A473" t="str">
        <f t="shared" si="7"/>
        <v>Алферов ВладМЭ</v>
      </c>
      <c r="B473" s="4">
        <v>23</v>
      </c>
      <c r="C473" s="4" t="s">
        <v>881</v>
      </c>
      <c r="D473" s="4" t="s">
        <v>879</v>
      </c>
      <c r="E473" s="4">
        <v>2001</v>
      </c>
      <c r="F473" s="5">
        <v>1.6458333333333332E-2</v>
      </c>
      <c r="G473" s="4">
        <v>23</v>
      </c>
      <c r="H473" s="4">
        <v>141.69999999999999</v>
      </c>
      <c r="I473" s="16" t="s">
        <v>976</v>
      </c>
      <c r="J473" t="str">
        <f>IF(ISERROR(VLOOKUP($C473,Сумма!$B$3:$C$855,2,FALSE)),0,IF(VLOOKUP($C473,Сумма!$B$3:$N$855,13,FALSE)=I473,VLOOKUP($C473,Сумма!$B$3:$C$855,2,FALSE),0))</f>
        <v>Авиаторы</v>
      </c>
    </row>
    <row r="474" spans="1:10" x14ac:dyDescent="0.35">
      <c r="A474" t="str">
        <f t="shared" si="7"/>
        <v>Корнеев КириллМЭ</v>
      </c>
      <c r="B474" s="4">
        <v>24</v>
      </c>
      <c r="C474" s="4" t="s">
        <v>882</v>
      </c>
      <c r="D474" s="4" t="s">
        <v>879</v>
      </c>
      <c r="E474" s="4">
        <v>2001</v>
      </c>
      <c r="F474" s="5">
        <v>1.6608796296296299E-2</v>
      </c>
      <c r="G474" s="4">
        <v>24</v>
      </c>
      <c r="H474" s="4">
        <v>140.30000000000001</v>
      </c>
      <c r="I474" s="16" t="s">
        <v>976</v>
      </c>
      <c r="J474" t="str">
        <f>IF(ISERROR(VLOOKUP($C474,Сумма!$B$3:$C$855,2,FALSE)),0,IF(VLOOKUP($C474,Сумма!$B$3:$N$855,13,FALSE)=I474,VLOOKUP($C474,Сумма!$B$3:$C$855,2,FALSE),0))</f>
        <v>Авиаторы</v>
      </c>
    </row>
    <row r="475" spans="1:10" x14ac:dyDescent="0.35">
      <c r="A475" t="str">
        <f t="shared" si="7"/>
        <v>Морозов АлександрМЭ</v>
      </c>
      <c r="B475" s="4">
        <v>25</v>
      </c>
      <c r="C475" s="4" t="s">
        <v>883</v>
      </c>
      <c r="D475" s="4" t="s">
        <v>879</v>
      </c>
      <c r="E475" s="4">
        <v>2001</v>
      </c>
      <c r="F475" s="5">
        <v>1.7094907407407409E-2</v>
      </c>
      <c r="G475" s="4">
        <v>25</v>
      </c>
      <c r="H475" s="4">
        <v>135.6</v>
      </c>
      <c r="I475" s="16" t="s">
        <v>976</v>
      </c>
      <c r="J475" t="str">
        <f>IF(ISERROR(VLOOKUP($C475,Сумма!$B$3:$C$855,2,FALSE)),0,IF(VLOOKUP($C475,Сумма!$B$3:$N$855,13,FALSE)=I475,VLOOKUP($C475,Сумма!$B$3:$C$855,2,FALSE),0))</f>
        <v>Авиаторы</v>
      </c>
    </row>
    <row r="476" spans="1:10" x14ac:dyDescent="0.35">
      <c r="A476" t="str">
        <f t="shared" si="7"/>
        <v>Шаров АртёмМЭ</v>
      </c>
      <c r="B476" s="4">
        <v>26</v>
      </c>
      <c r="C476" s="4" t="s">
        <v>884</v>
      </c>
      <c r="D476" s="4" t="s">
        <v>61</v>
      </c>
      <c r="E476" s="4">
        <v>1992</v>
      </c>
      <c r="F476" s="5">
        <v>1.7106481481481483E-2</v>
      </c>
      <c r="G476" s="4">
        <v>26</v>
      </c>
      <c r="H476" s="4">
        <v>135.5</v>
      </c>
      <c r="I476" s="16" t="s">
        <v>976</v>
      </c>
      <c r="J476" t="str">
        <f>IF(ISERROR(VLOOKUP($C476,Сумма!$B$3:$C$855,2,FALSE)),0,IF(VLOOKUP($C476,Сумма!$B$3:$N$855,13,FALSE)=I476,VLOOKUP($C476,Сумма!$B$3:$C$855,2,FALSE),0))</f>
        <v>СШОР 18 Азимут</v>
      </c>
    </row>
    <row r="477" spans="1:10" x14ac:dyDescent="0.35">
      <c r="A477" t="str">
        <f t="shared" si="7"/>
        <v>Платонов ДмитрийМЭ</v>
      </c>
      <c r="B477" s="4">
        <v>27</v>
      </c>
      <c r="C477" s="4" t="s">
        <v>885</v>
      </c>
      <c r="D477" s="4" t="s">
        <v>879</v>
      </c>
      <c r="E477" s="4">
        <v>2001</v>
      </c>
      <c r="F477" s="5">
        <v>1.7534722222222222E-2</v>
      </c>
      <c r="G477" s="4">
        <v>27</v>
      </c>
      <c r="H477" s="4">
        <v>131.30000000000001</v>
      </c>
      <c r="I477" s="16" t="s">
        <v>976</v>
      </c>
      <c r="J477" t="str">
        <f>IF(ISERROR(VLOOKUP($C477,Сумма!$B$3:$C$855,2,FALSE)),0,IF(VLOOKUP($C477,Сумма!$B$3:$N$855,13,FALSE)=I477,VLOOKUP($C477,Сумма!$B$3:$C$855,2,FALSE),0))</f>
        <v>Авиаторы</v>
      </c>
    </row>
    <row r="478" spans="1:10" x14ac:dyDescent="0.35">
      <c r="A478" t="str">
        <f t="shared" si="7"/>
        <v>Севастьянов ВладимирМЭ</v>
      </c>
      <c r="B478" s="4">
        <v>28</v>
      </c>
      <c r="C478" s="4" t="s">
        <v>886</v>
      </c>
      <c r="D478" s="4" t="s">
        <v>887</v>
      </c>
      <c r="E478" s="4">
        <v>1982</v>
      </c>
      <c r="F478" s="5">
        <v>1.7546296296296296E-2</v>
      </c>
      <c r="G478" s="4">
        <v>28</v>
      </c>
      <c r="H478" s="4">
        <v>131.19999999999999</v>
      </c>
      <c r="I478" s="16" t="s">
        <v>976</v>
      </c>
      <c r="J478" t="str">
        <f>IF(ISERROR(VLOOKUP($C478,Сумма!$B$3:$C$855,2,FALSE)),0,IF(VLOOKUP($C478,Сумма!$B$3:$N$855,13,FALSE)=I478,VLOOKUP($C478,Сумма!$B$3:$C$855,2,FALSE),0))</f>
        <v>ВГАУ</v>
      </c>
    </row>
    <row r="479" spans="1:10" x14ac:dyDescent="0.35">
      <c r="A479" t="str">
        <f t="shared" si="7"/>
        <v>Фролов РоманМЭ</v>
      </c>
      <c r="B479" s="4">
        <v>29</v>
      </c>
      <c r="C479" s="4" t="s">
        <v>719</v>
      </c>
      <c r="D479" s="4" t="s">
        <v>149</v>
      </c>
      <c r="E479" s="4">
        <v>2000</v>
      </c>
      <c r="F479" s="5">
        <v>1.8472222222222223E-2</v>
      </c>
      <c r="G479" s="4">
        <v>29</v>
      </c>
      <c r="H479" s="4">
        <v>122.3</v>
      </c>
      <c r="I479" s="16" t="s">
        <v>976</v>
      </c>
      <c r="J479" t="str">
        <f>IF(ISERROR(VLOOKUP($C479,Сумма!$B$3:$C$855,2,FALSE)),0,IF(VLOOKUP($C479,Сумма!$B$3:$N$855,13,FALSE)=I479,VLOOKUP($C479,Сумма!$B$3:$C$855,2,FALSE),0))</f>
        <v>СШОР 18 Олимп</v>
      </c>
    </row>
    <row r="480" spans="1:10" x14ac:dyDescent="0.35">
      <c r="A480" t="str">
        <f t="shared" si="7"/>
        <v>Говоров НикитаМЭ</v>
      </c>
      <c r="B480" s="4">
        <v>30</v>
      </c>
      <c r="C480" s="4" t="s">
        <v>888</v>
      </c>
      <c r="D480" s="4" t="s">
        <v>879</v>
      </c>
      <c r="E480" s="4">
        <v>2001</v>
      </c>
      <c r="F480" s="5">
        <v>1.8657407407407407E-2</v>
      </c>
      <c r="G480" s="4">
        <v>30</v>
      </c>
      <c r="H480" s="4">
        <v>120.5</v>
      </c>
      <c r="I480" s="16" t="s">
        <v>976</v>
      </c>
      <c r="J480" t="str">
        <f>IF(ISERROR(VLOOKUP($C480,Сумма!$B$3:$C$855,2,FALSE)),0,IF(VLOOKUP($C480,Сумма!$B$3:$N$855,13,FALSE)=I480,VLOOKUP($C480,Сумма!$B$3:$C$855,2,FALSE),0))</f>
        <v>Авиаторы</v>
      </c>
    </row>
    <row r="481" spans="1:10" x14ac:dyDescent="0.35">
      <c r="A481" t="str">
        <f t="shared" si="7"/>
        <v>Агафонов АлександрМЭ</v>
      </c>
      <c r="B481" s="4">
        <v>31</v>
      </c>
      <c r="C481" s="4" t="s">
        <v>889</v>
      </c>
      <c r="D481" s="4" t="s">
        <v>879</v>
      </c>
      <c r="E481" s="4">
        <v>2001</v>
      </c>
      <c r="F481" s="5">
        <v>1.9085648148148147E-2</v>
      </c>
      <c r="G481" s="4">
        <v>31</v>
      </c>
      <c r="H481" s="4">
        <v>116.4</v>
      </c>
      <c r="I481" s="16" t="s">
        <v>976</v>
      </c>
      <c r="J481" t="str">
        <f>IF(ISERROR(VLOOKUP($C481,Сумма!$B$3:$C$855,2,FALSE)),0,IF(VLOOKUP($C481,Сумма!$B$3:$N$855,13,FALSE)=I481,VLOOKUP($C481,Сумма!$B$3:$C$855,2,FALSE),0))</f>
        <v>Авиаторы</v>
      </c>
    </row>
    <row r="482" spans="1:10" x14ac:dyDescent="0.35">
      <c r="A482" t="str">
        <f t="shared" si="7"/>
        <v>Цыганенко МаксимМЭ</v>
      </c>
      <c r="B482" s="4">
        <v>32</v>
      </c>
      <c r="C482" s="4" t="s">
        <v>890</v>
      </c>
      <c r="D482" s="4" t="s">
        <v>879</v>
      </c>
      <c r="E482" s="4">
        <v>2001</v>
      </c>
      <c r="F482" s="5">
        <v>2.207175925925926E-2</v>
      </c>
      <c r="G482" s="4">
        <v>32</v>
      </c>
      <c r="H482" s="4">
        <v>87.7</v>
      </c>
      <c r="I482" s="16" t="s">
        <v>976</v>
      </c>
      <c r="J482" t="str">
        <f>IF(ISERROR(VLOOKUP($C482,Сумма!$B$3:$C$855,2,FALSE)),0,IF(VLOOKUP($C482,Сумма!$B$3:$N$855,13,FALSE)=I482,VLOOKUP($C482,Сумма!$B$3:$C$855,2,FALSE),0))</f>
        <v>Авиаторы</v>
      </c>
    </row>
    <row r="483" spans="1:10" x14ac:dyDescent="0.35">
      <c r="A483" t="str">
        <f t="shared" si="7"/>
        <v>Селиванов СергейМЭ</v>
      </c>
      <c r="B483" s="4">
        <v>33</v>
      </c>
      <c r="C483" s="4" t="s">
        <v>405</v>
      </c>
      <c r="D483" s="4" t="s">
        <v>406</v>
      </c>
      <c r="E483" s="4">
        <v>1988</v>
      </c>
      <c r="F483" s="5">
        <v>2.2743055555555555E-2</v>
      </c>
      <c r="G483" s="4">
        <v>33</v>
      </c>
      <c r="H483" s="4">
        <v>81.2</v>
      </c>
      <c r="I483" s="16" t="s">
        <v>976</v>
      </c>
      <c r="J483" t="str">
        <f>IF(ISERROR(VLOOKUP($C483,Сумма!$B$3:$C$855,2,FALSE)),0,IF(VLOOKUP($C483,Сумма!$B$3:$N$855,13,FALSE)=I483,VLOOKUP($C483,Сумма!$B$3:$C$855,2,FALSE),0))</f>
        <v>ШСК Пламя (СОШ №79)</v>
      </c>
    </row>
    <row r="484" spans="1:10" x14ac:dyDescent="0.35">
      <c r="A484" t="str">
        <f t="shared" si="7"/>
        <v>Турищев ЮрийМЭ</v>
      </c>
      <c r="B484" s="4">
        <v>34</v>
      </c>
      <c r="C484" s="4" t="s">
        <v>891</v>
      </c>
      <c r="D484" s="4" t="s">
        <v>879</v>
      </c>
      <c r="E484" s="4">
        <v>2001</v>
      </c>
      <c r="F484" s="5">
        <v>2.344907407407407E-2</v>
      </c>
      <c r="G484" s="4">
        <v>34</v>
      </c>
      <c r="H484" s="4">
        <v>74.400000000000006</v>
      </c>
      <c r="I484" s="16" t="s">
        <v>976</v>
      </c>
      <c r="J484" t="str">
        <f>IF(ISERROR(VLOOKUP($C484,Сумма!$B$3:$C$855,2,FALSE)),0,IF(VLOOKUP($C484,Сумма!$B$3:$N$855,13,FALSE)=I484,VLOOKUP($C484,Сумма!$B$3:$C$855,2,FALSE),0))</f>
        <v>Авиаторы</v>
      </c>
    </row>
    <row r="485" spans="1:10" x14ac:dyDescent="0.35">
      <c r="A485" t="str">
        <f t="shared" si="7"/>
        <v>Сорокин ВячеславМЭ</v>
      </c>
      <c r="B485" s="4">
        <v>35</v>
      </c>
      <c r="C485" s="4" t="s">
        <v>892</v>
      </c>
      <c r="D485" s="4" t="s">
        <v>27</v>
      </c>
      <c r="E485" s="4">
        <v>2001</v>
      </c>
      <c r="F485" s="5">
        <v>2.6076388888888885E-2</v>
      </c>
      <c r="G485" s="4">
        <v>35</v>
      </c>
      <c r="H485" s="4">
        <v>49.2</v>
      </c>
      <c r="I485" s="16" t="s">
        <v>976</v>
      </c>
      <c r="J485" t="str">
        <f>IF(ISERROR(VLOOKUP($C485,Сумма!$B$3:$C$855,2,FALSE)),0,IF(VLOOKUP($C485,Сумма!$B$3:$N$855,13,FALSE)=I485,VLOOKUP($C485,Сумма!$B$3:$C$855,2,FALSE),0))</f>
        <v>Воронеж</v>
      </c>
    </row>
    <row r="486" spans="1:10" x14ac:dyDescent="0.35">
      <c r="A486" t="str">
        <f t="shared" si="7"/>
        <v>Шурхай МаксимМЭ</v>
      </c>
      <c r="B486" s="4">
        <v>36</v>
      </c>
      <c r="C486" s="4" t="s">
        <v>893</v>
      </c>
      <c r="D486" s="4" t="s">
        <v>879</v>
      </c>
      <c r="E486" s="4">
        <v>2001</v>
      </c>
      <c r="F486" s="5">
        <v>3.2800925925925928E-2</v>
      </c>
      <c r="G486" s="4">
        <v>36</v>
      </c>
      <c r="H486" s="4">
        <v>1</v>
      </c>
      <c r="I486" s="16" t="s">
        <v>976</v>
      </c>
      <c r="J486" t="str">
        <f>IF(ISERROR(VLOOKUP($C486,Сумма!$B$3:$C$855,2,FALSE)),0,IF(VLOOKUP($C486,Сумма!$B$3:$N$855,13,FALSE)=I486,VLOOKUP($C486,Сумма!$B$3:$C$855,2,FALSE),0))</f>
        <v>Авиаторы</v>
      </c>
    </row>
    <row r="487" spans="1:10" x14ac:dyDescent="0.35">
      <c r="A487" t="str">
        <f t="shared" si="7"/>
        <v>Горелов АрсенийМЭ</v>
      </c>
      <c r="B487" s="4">
        <v>37</v>
      </c>
      <c r="C487" s="4" t="s">
        <v>894</v>
      </c>
      <c r="D487" s="4" t="s">
        <v>879</v>
      </c>
      <c r="E487" s="4">
        <v>2001</v>
      </c>
      <c r="F487" s="4"/>
      <c r="G487" s="4"/>
      <c r="H487" s="4">
        <v>0.01</v>
      </c>
      <c r="I487" s="16" t="s">
        <v>976</v>
      </c>
      <c r="J487" t="str">
        <f>IF(ISERROR(VLOOKUP($C487,Сумма!$B$3:$C$855,2,FALSE)),0,IF(VLOOKUP($C487,Сумма!$B$3:$N$855,13,FALSE)=I487,VLOOKUP($C487,Сумма!$B$3:$C$855,2,FALSE),0))</f>
        <v>Авиаторы</v>
      </c>
    </row>
    <row r="488" spans="1:10" x14ac:dyDescent="0.35">
      <c r="A488" t="str">
        <f t="shared" si="7"/>
        <v>Гречкин ЯковМЭ</v>
      </c>
      <c r="B488" s="4">
        <v>38</v>
      </c>
      <c r="C488" s="4" t="s">
        <v>398</v>
      </c>
      <c r="D488" s="4" t="s">
        <v>377</v>
      </c>
      <c r="E488" s="4">
        <v>2003</v>
      </c>
      <c r="F488" s="4"/>
      <c r="G488" s="4"/>
      <c r="H488" s="4">
        <v>0.01</v>
      </c>
      <c r="I488" s="16" t="s">
        <v>976</v>
      </c>
      <c r="J488" t="str">
        <f>IF(ISERROR(VLOOKUP($C488,Сумма!$B$3:$C$855,2,FALSE)),0,IF(VLOOKUP($C488,Сумма!$B$3:$N$855,13,FALSE)=I488,VLOOKUP($C488,Сумма!$B$3:$C$855,2,FALSE),0))</f>
        <v>ВУНЦ ВВС ВВА</v>
      </c>
    </row>
  </sheetData>
  <mergeCells count="22">
    <mergeCell ref="B124:H125"/>
    <mergeCell ref="B2:H2"/>
    <mergeCell ref="B3:H3"/>
    <mergeCell ref="B4:H4"/>
    <mergeCell ref="B5:H5"/>
    <mergeCell ref="B6:H6"/>
    <mergeCell ref="B7:H7"/>
    <mergeCell ref="B8:H8"/>
    <mergeCell ref="B9:H9"/>
    <mergeCell ref="B10:H11"/>
    <mergeCell ref="B40:H41"/>
    <mergeCell ref="B83:H84"/>
    <mergeCell ref="B370:H371"/>
    <mergeCell ref="B416:H417"/>
    <mergeCell ref="B437:H438"/>
    <mergeCell ref="B448:H449"/>
    <mergeCell ref="B151:H152"/>
    <mergeCell ref="B166:H167"/>
    <mergeCell ref="B185:H186"/>
    <mergeCell ref="B198:H199"/>
    <mergeCell ref="B238:H239"/>
    <mergeCell ref="B297:H29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5"/>
  <sheetViews>
    <sheetView topLeftCell="B1" workbookViewId="0">
      <selection activeCell="B6" sqref="B6:H6"/>
    </sheetView>
  </sheetViews>
  <sheetFormatPr defaultRowHeight="14.5" x14ac:dyDescent="0.35"/>
  <cols>
    <col min="1" max="1" width="0" hidden="1" customWidth="1"/>
    <col min="2" max="2" width="5.7265625" bestFit="1" customWidth="1"/>
    <col min="3" max="3" width="25.1796875" customWidth="1"/>
    <col min="4" max="4" width="23.6328125" customWidth="1"/>
    <col min="5" max="5" width="4.81640625" bestFit="1" customWidth="1"/>
    <col min="6" max="6" width="8.36328125" bestFit="1" customWidth="1"/>
    <col min="7" max="7" width="6.26953125" bestFit="1" customWidth="1"/>
    <col min="8" max="8" width="5.54296875" bestFit="1" customWidth="1"/>
    <col min="9" max="9" width="5.54296875" customWidth="1"/>
    <col min="10" max="10" width="0" hidden="1" customWidth="1"/>
  </cols>
  <sheetData>
    <row r="1" spans="1:10" ht="18" x14ac:dyDescent="0.4">
      <c r="B1" s="2"/>
    </row>
    <row r="2" spans="1:10" ht="15.5" x14ac:dyDescent="0.35">
      <c r="B2" s="37" t="s">
        <v>0</v>
      </c>
      <c r="C2" s="37"/>
      <c r="D2" s="37"/>
      <c r="E2" s="37"/>
      <c r="F2" s="37"/>
      <c r="G2" s="37"/>
      <c r="H2" s="37"/>
      <c r="I2" s="18"/>
    </row>
    <row r="3" spans="1:10" ht="15.5" x14ac:dyDescent="0.35">
      <c r="B3" s="37" t="s">
        <v>1</v>
      </c>
      <c r="C3" s="37"/>
      <c r="D3" s="37"/>
      <c r="E3" s="37"/>
      <c r="F3" s="37"/>
      <c r="G3" s="37"/>
      <c r="H3" s="37"/>
      <c r="I3" s="18"/>
    </row>
    <row r="4" spans="1:10" ht="15.5" x14ac:dyDescent="0.35">
      <c r="B4" s="37" t="s">
        <v>2</v>
      </c>
      <c r="C4" s="37"/>
      <c r="D4" s="37"/>
      <c r="E4" s="37"/>
      <c r="F4" s="37"/>
      <c r="G4" s="37"/>
      <c r="H4" s="37"/>
      <c r="I4" s="18"/>
    </row>
    <row r="5" spans="1:10" ht="15.5" x14ac:dyDescent="0.35">
      <c r="B5" s="37" t="s">
        <v>897</v>
      </c>
      <c r="C5" s="37"/>
      <c r="D5" s="37"/>
      <c r="E5" s="37"/>
      <c r="F5" s="37"/>
      <c r="G5" s="37"/>
      <c r="H5" s="37"/>
      <c r="I5" s="18"/>
    </row>
    <row r="6" spans="1:10" ht="15.5" x14ac:dyDescent="0.35">
      <c r="B6" s="37" t="s">
        <v>898</v>
      </c>
      <c r="C6" s="37"/>
      <c r="D6" s="37"/>
      <c r="E6" s="37"/>
      <c r="F6" s="37"/>
      <c r="G6" s="37"/>
      <c r="H6" s="37"/>
      <c r="I6" s="18"/>
    </row>
    <row r="7" spans="1:10" x14ac:dyDescent="0.35">
      <c r="B7" s="39"/>
      <c r="C7" s="39"/>
      <c r="D7" s="39"/>
      <c r="E7" s="39"/>
      <c r="F7" s="39"/>
      <c r="G7" s="39"/>
      <c r="H7" s="39"/>
      <c r="I7" s="20"/>
    </row>
    <row r="8" spans="1:10" ht="15.5" x14ac:dyDescent="0.35">
      <c r="B8" s="37" t="s">
        <v>5</v>
      </c>
      <c r="C8" s="37"/>
      <c r="D8" s="37"/>
      <c r="E8" s="37"/>
      <c r="F8" s="37"/>
      <c r="G8" s="37"/>
      <c r="H8" s="37"/>
      <c r="I8" s="18"/>
    </row>
    <row r="9" spans="1:10" x14ac:dyDescent="0.35">
      <c r="B9" s="38"/>
      <c r="C9" s="38"/>
      <c r="D9" s="38"/>
      <c r="E9" s="38"/>
      <c r="F9" s="38"/>
      <c r="G9" s="38"/>
      <c r="H9" s="38"/>
      <c r="I9" s="19"/>
    </row>
    <row r="10" spans="1:10" ht="15.5" x14ac:dyDescent="0.35">
      <c r="B10" s="40" t="s">
        <v>899</v>
      </c>
      <c r="C10" s="40"/>
      <c r="D10" s="40"/>
      <c r="E10" s="40"/>
      <c r="F10" s="40"/>
      <c r="G10" s="40"/>
      <c r="H10" s="40"/>
      <c r="I10" s="17"/>
    </row>
    <row r="11" spans="1:10" ht="15.5" x14ac:dyDescent="0.35">
      <c r="B11" s="40"/>
      <c r="C11" s="40"/>
      <c r="D11" s="40"/>
      <c r="E11" s="40"/>
      <c r="F11" s="40"/>
      <c r="G11" s="40"/>
      <c r="H11" s="40"/>
      <c r="I11" s="17"/>
    </row>
    <row r="12" spans="1:10" ht="28" x14ac:dyDescent="0.35">
      <c r="B12" s="3" t="s">
        <v>20</v>
      </c>
      <c r="C12" s="4" t="s">
        <v>31</v>
      </c>
      <c r="D12" s="4" t="s">
        <v>21</v>
      </c>
      <c r="E12" s="4" t="s">
        <v>22</v>
      </c>
      <c r="F12" s="4" t="s">
        <v>23</v>
      </c>
      <c r="G12" s="4" t="s">
        <v>24</v>
      </c>
      <c r="H12" s="4" t="s">
        <v>25</v>
      </c>
      <c r="I12" s="16"/>
    </row>
    <row r="13" spans="1:10" x14ac:dyDescent="0.35">
      <c r="A13" t="str">
        <f>C13&amp;I13</f>
        <v>Арапова НеллиЖ10</v>
      </c>
      <c r="B13" s="4">
        <v>1</v>
      </c>
      <c r="C13" s="4" t="s">
        <v>34</v>
      </c>
      <c r="D13" s="4" t="s">
        <v>35</v>
      </c>
      <c r="E13" s="4">
        <v>2012</v>
      </c>
      <c r="F13" s="5">
        <v>8.6805555555555559E-3</v>
      </c>
      <c r="G13" s="4">
        <v>1</v>
      </c>
      <c r="H13" s="4">
        <v>200</v>
      </c>
      <c r="I13" s="16" t="s">
        <v>963</v>
      </c>
      <c r="J13" t="str">
        <f>IF(ISERROR(VLOOKUP($C13,Сумма!$B$3:$C$855,2,FALSE)),0,IF(VLOOKUP($C13,Сумма!$B$3:$N$855,13,FALSE)=I13,VLOOKUP($C13,Сумма!$B$3:$C$855,2,FALSE),0))</f>
        <v>СШОР 18 АТЛЕТ</v>
      </c>
    </row>
    <row r="14" spans="1:10" x14ac:dyDescent="0.35">
      <c r="A14" t="str">
        <f t="shared" ref="A14:A77" si="0">C14&amp;I14</f>
        <v>Чащина СофияЖ10</v>
      </c>
      <c r="B14" s="4">
        <v>2</v>
      </c>
      <c r="C14" s="4" t="s">
        <v>419</v>
      </c>
      <c r="D14" s="4" t="s">
        <v>149</v>
      </c>
      <c r="E14" s="4">
        <v>2012</v>
      </c>
      <c r="F14" s="5">
        <v>1.2407407407407409E-2</v>
      </c>
      <c r="G14" s="4">
        <v>2</v>
      </c>
      <c r="H14" s="4">
        <v>157.1</v>
      </c>
      <c r="I14" s="16" t="s">
        <v>963</v>
      </c>
      <c r="J14" t="str">
        <f>IF(ISERROR(VLOOKUP($C14,Сумма!$B$3:$C$855,2,FALSE)),0,IF(VLOOKUP($C14,Сумма!$B$3:$N$855,13,FALSE)=I14,VLOOKUP($C14,Сумма!$B$3:$C$855,2,FALSE),0))</f>
        <v>СШОР 18 Олимп</v>
      </c>
    </row>
    <row r="15" spans="1:10" x14ac:dyDescent="0.35">
      <c r="A15" t="str">
        <f t="shared" si="0"/>
        <v>Салькова ЕкатеринаЖ10</v>
      </c>
      <c r="B15" s="4">
        <v>3</v>
      </c>
      <c r="C15" s="4" t="s">
        <v>70</v>
      </c>
      <c r="D15" s="4" t="s">
        <v>58</v>
      </c>
      <c r="E15" s="4">
        <v>2012</v>
      </c>
      <c r="F15" s="5">
        <v>1.3587962962962963E-2</v>
      </c>
      <c r="G15" s="4">
        <v>3</v>
      </c>
      <c r="H15" s="4">
        <v>143.5</v>
      </c>
      <c r="I15" s="16" t="s">
        <v>963</v>
      </c>
      <c r="J15" t="str">
        <f>IF(ISERROR(VLOOKUP($C15,Сумма!$B$3:$C$855,2,FALSE)),0,IF(VLOOKUP($C15,Сумма!$B$3:$N$855,13,FALSE)=I15,VLOOKUP($C15,Сумма!$B$3:$C$855,2,FALSE),0))</f>
        <v>СШОР 18 Дон спорт</v>
      </c>
    </row>
    <row r="16" spans="1:10" x14ac:dyDescent="0.35">
      <c r="A16" t="str">
        <f t="shared" si="0"/>
        <v>Терновых ВарвараЖ10</v>
      </c>
      <c r="B16" s="4">
        <v>4</v>
      </c>
      <c r="C16" s="4" t="s">
        <v>643</v>
      </c>
      <c r="D16" s="4" t="s">
        <v>98</v>
      </c>
      <c r="E16" s="4">
        <v>2012</v>
      </c>
      <c r="F16" s="5">
        <v>1.4340277777777776E-2</v>
      </c>
      <c r="G16" s="4">
        <v>4</v>
      </c>
      <c r="H16" s="4">
        <v>134.80000000000001</v>
      </c>
      <c r="I16" s="16" t="s">
        <v>963</v>
      </c>
      <c r="J16" t="str">
        <f>IF(ISERROR(VLOOKUP($C16,Сумма!$B$3:$C$855,2,FALSE)),0,IF(VLOOKUP($C16,Сумма!$B$3:$N$855,13,FALSE)=I16,VLOOKUP($C16,Сумма!$B$3:$C$855,2,FALSE),0))</f>
        <v>СШОР 18 Торнадо</v>
      </c>
    </row>
    <row r="17" spans="1:10" x14ac:dyDescent="0.35">
      <c r="A17" t="str">
        <f t="shared" si="0"/>
        <v>Мальцева ЕлизаветаЖ10</v>
      </c>
      <c r="B17" s="4">
        <v>5</v>
      </c>
      <c r="C17" s="4" t="s">
        <v>41</v>
      </c>
      <c r="D17" s="4" t="s">
        <v>784</v>
      </c>
      <c r="E17" s="4">
        <v>2012</v>
      </c>
      <c r="F17" s="5">
        <v>1.5381944444444443E-2</v>
      </c>
      <c r="G17" s="4">
        <v>5</v>
      </c>
      <c r="H17" s="4">
        <v>122.8</v>
      </c>
      <c r="I17" s="16" t="s">
        <v>963</v>
      </c>
      <c r="J17" t="str">
        <f>IF(ISERROR(VLOOKUP($C17,Сумма!$B$3:$C$855,2,FALSE)),0,IF(VLOOKUP($C17,Сумма!$B$3:$N$855,13,FALSE)=I17,VLOOKUP($C17,Сумма!$B$3:$C$855,2,FALSE),0))</f>
        <v>СШОР 18 Авдеев</v>
      </c>
    </row>
    <row r="18" spans="1:10" x14ac:dyDescent="0.35">
      <c r="A18" t="str">
        <f t="shared" si="0"/>
        <v>Беликова ЕкатеринаЖ10</v>
      </c>
      <c r="B18" s="4">
        <v>6</v>
      </c>
      <c r="C18" s="4" t="s">
        <v>51</v>
      </c>
      <c r="D18" s="4" t="s">
        <v>44</v>
      </c>
      <c r="E18" s="4">
        <v>2013</v>
      </c>
      <c r="F18" s="5">
        <v>1.5995370370370372E-2</v>
      </c>
      <c r="G18" s="4">
        <v>6</v>
      </c>
      <c r="H18" s="4">
        <v>115.8</v>
      </c>
      <c r="I18" s="16" t="s">
        <v>963</v>
      </c>
      <c r="J18" t="str">
        <f>IF(ISERROR(VLOOKUP($C18,Сумма!$B$3:$C$855,2,FALSE)),0,IF(VLOOKUP($C18,Сумма!$B$3:$N$855,13,FALSE)=I18,VLOOKUP($C18,Сумма!$B$3:$C$855,2,FALSE),0))</f>
        <v>СШОР 18 Берёзовая р</v>
      </c>
    </row>
    <row r="19" spans="1:10" x14ac:dyDescent="0.35">
      <c r="A19" t="str">
        <f t="shared" si="0"/>
        <v>Гайдукова ЕлизаветаЖ10</v>
      </c>
      <c r="B19" s="4">
        <v>7</v>
      </c>
      <c r="C19" s="4" t="s">
        <v>45</v>
      </c>
      <c r="D19" s="4" t="s">
        <v>46</v>
      </c>
      <c r="E19" s="4">
        <v>2012</v>
      </c>
      <c r="F19" s="5">
        <v>1.6967592592592593E-2</v>
      </c>
      <c r="G19" s="4">
        <v>7</v>
      </c>
      <c r="H19" s="4">
        <v>104.6</v>
      </c>
      <c r="I19" s="16" t="s">
        <v>963</v>
      </c>
      <c r="J19" t="str">
        <f>IF(ISERROR(VLOOKUP($C19,Сумма!$B$3:$C$855,2,FALSE)),0,IF(VLOOKUP($C19,Сумма!$B$3:$N$855,13,FALSE)=I19,VLOOKUP($C19,Сумма!$B$3:$C$855,2,FALSE),0))</f>
        <v>СШОР 18 Смородино</v>
      </c>
    </row>
    <row r="20" spans="1:10" x14ac:dyDescent="0.35">
      <c r="A20" t="str">
        <f t="shared" si="0"/>
        <v>Захарова ДарьяЖ10</v>
      </c>
      <c r="B20" s="4">
        <v>8</v>
      </c>
      <c r="C20" s="4" t="s">
        <v>36</v>
      </c>
      <c r="D20" s="4" t="s">
        <v>37</v>
      </c>
      <c r="E20" s="4">
        <v>2012</v>
      </c>
      <c r="F20" s="5">
        <v>1.7372685185185185E-2</v>
      </c>
      <c r="G20" s="4">
        <v>8</v>
      </c>
      <c r="H20" s="4">
        <v>99.9</v>
      </c>
      <c r="I20" s="16" t="s">
        <v>963</v>
      </c>
      <c r="J20" t="str">
        <f>IF(ISERROR(VLOOKUP($C20,Сумма!$B$3:$C$855,2,FALSE)),0,IF(VLOOKUP($C20,Сумма!$B$3:$N$855,13,FALSE)=I20,VLOOKUP($C20,Сумма!$B$3:$C$855,2,FALSE),0))</f>
        <v>СШОР 18 Макейчик</v>
      </c>
    </row>
    <row r="21" spans="1:10" x14ac:dyDescent="0.35">
      <c r="A21" t="str">
        <f t="shared" si="0"/>
        <v>Семенова ПолинаЖ10</v>
      </c>
      <c r="B21" s="4">
        <v>9</v>
      </c>
      <c r="C21" s="4" t="s">
        <v>38</v>
      </c>
      <c r="D21" s="4" t="s">
        <v>39</v>
      </c>
      <c r="E21" s="4">
        <v>2012</v>
      </c>
      <c r="F21" s="5">
        <v>1.7743055555555557E-2</v>
      </c>
      <c r="G21" s="4">
        <v>9</v>
      </c>
      <c r="H21" s="4">
        <v>95.6</v>
      </c>
      <c r="I21" s="16" t="s">
        <v>963</v>
      </c>
      <c r="J21" t="str">
        <f>IF(ISERROR(VLOOKUP($C21,Сумма!$B$3:$C$855,2,FALSE)),0,IF(VLOOKUP($C21,Сумма!$B$3:$N$855,13,FALSE)=I21,VLOOKUP($C21,Сумма!$B$3:$C$855,2,FALSE),0))</f>
        <v>СШОР 18 Sirius Пи</v>
      </c>
    </row>
    <row r="22" spans="1:10" x14ac:dyDescent="0.35">
      <c r="A22" t="str">
        <f t="shared" si="0"/>
        <v>Королькова ЕвгенияЖ10</v>
      </c>
      <c r="B22" s="4">
        <v>10</v>
      </c>
      <c r="C22" s="4" t="s">
        <v>647</v>
      </c>
      <c r="D22" s="4" t="s">
        <v>98</v>
      </c>
      <c r="E22" s="4">
        <v>2012</v>
      </c>
      <c r="F22" s="5">
        <v>1.8194444444444444E-2</v>
      </c>
      <c r="G22" s="4">
        <v>10</v>
      </c>
      <c r="H22" s="4">
        <v>90.4</v>
      </c>
      <c r="I22" s="16" t="s">
        <v>963</v>
      </c>
      <c r="J22" t="str">
        <f>IF(ISERROR(VLOOKUP($C22,Сумма!$B$3:$C$855,2,FALSE)),0,IF(VLOOKUP($C22,Сумма!$B$3:$N$855,13,FALSE)=I22,VLOOKUP($C22,Сумма!$B$3:$C$855,2,FALSE),0))</f>
        <v>СШОР 18 Торнадо</v>
      </c>
    </row>
    <row r="23" spans="1:10" x14ac:dyDescent="0.35">
      <c r="A23" t="str">
        <f t="shared" si="0"/>
        <v>Анциферова ВикторияЖ10</v>
      </c>
      <c r="B23" s="4">
        <v>11</v>
      </c>
      <c r="C23" s="4" t="s">
        <v>413</v>
      </c>
      <c r="D23" s="4" t="s">
        <v>35</v>
      </c>
      <c r="E23" s="4">
        <v>2012</v>
      </c>
      <c r="F23" s="5">
        <v>1.8310185185185186E-2</v>
      </c>
      <c r="G23" s="4">
        <v>11</v>
      </c>
      <c r="H23" s="4">
        <v>89.1</v>
      </c>
      <c r="I23" s="16" t="s">
        <v>963</v>
      </c>
      <c r="J23" t="str">
        <f>IF(ISERROR(VLOOKUP($C23,Сумма!$B$3:$C$855,2,FALSE)),0,IF(VLOOKUP($C23,Сумма!$B$3:$N$855,13,FALSE)=I23,VLOOKUP($C23,Сумма!$B$3:$C$855,2,FALSE),0))</f>
        <v>СШОР 18 АТЛЕТ</v>
      </c>
    </row>
    <row r="24" spans="1:10" x14ac:dyDescent="0.35">
      <c r="A24" t="str">
        <f t="shared" si="0"/>
        <v>Струкова СофияЖ10</v>
      </c>
      <c r="B24" s="4">
        <v>12</v>
      </c>
      <c r="C24" s="4" t="s">
        <v>420</v>
      </c>
      <c r="D24" s="4" t="s">
        <v>46</v>
      </c>
      <c r="E24" s="4">
        <v>2012</v>
      </c>
      <c r="F24" s="5">
        <v>1.9108796296296294E-2</v>
      </c>
      <c r="G24" s="4">
        <v>12</v>
      </c>
      <c r="H24" s="4">
        <v>79.900000000000006</v>
      </c>
      <c r="I24" s="16" t="s">
        <v>963</v>
      </c>
      <c r="J24" t="str">
        <f>IF(ISERROR(VLOOKUP($C24,Сумма!$B$3:$C$855,2,FALSE)),0,IF(VLOOKUP($C24,Сумма!$B$3:$N$855,13,FALSE)=I24,VLOOKUP($C24,Сумма!$B$3:$C$855,2,FALSE),0))</f>
        <v>СШОР 18 Смородино</v>
      </c>
    </row>
    <row r="25" spans="1:10" x14ac:dyDescent="0.35">
      <c r="A25" t="str">
        <f t="shared" si="0"/>
        <v>Маленко АнастасияЖ10</v>
      </c>
      <c r="B25" s="4">
        <v>13</v>
      </c>
      <c r="C25" s="4" t="s">
        <v>789</v>
      </c>
      <c r="D25" s="4" t="s">
        <v>58</v>
      </c>
      <c r="E25" s="4">
        <v>2012</v>
      </c>
      <c r="F25" s="5">
        <v>2.0416666666666666E-2</v>
      </c>
      <c r="G25" s="4">
        <v>13</v>
      </c>
      <c r="H25" s="4">
        <v>64.8</v>
      </c>
      <c r="I25" s="16" t="s">
        <v>963</v>
      </c>
      <c r="J25" t="str">
        <f>IF(ISERROR(VLOOKUP($C25,Сумма!$B$3:$C$855,2,FALSE)),0,IF(VLOOKUP($C25,Сумма!$B$3:$N$855,13,FALSE)=I25,VLOOKUP($C25,Сумма!$B$3:$C$855,2,FALSE),0))</f>
        <v>СШОР 18 Дон спорт</v>
      </c>
    </row>
    <row r="26" spans="1:10" x14ac:dyDescent="0.35">
      <c r="A26" t="str">
        <f t="shared" si="0"/>
        <v>Черевкова ЕлизаветаЖ10</v>
      </c>
      <c r="B26" s="4">
        <v>14</v>
      </c>
      <c r="C26" s="4" t="s">
        <v>648</v>
      </c>
      <c r="D26" s="4" t="s">
        <v>35</v>
      </c>
      <c r="E26" s="4">
        <v>2012</v>
      </c>
      <c r="F26" s="5">
        <v>2.1157407407407406E-2</v>
      </c>
      <c r="G26" s="4">
        <v>14</v>
      </c>
      <c r="H26" s="4">
        <v>56.3</v>
      </c>
      <c r="I26" s="16" t="s">
        <v>963</v>
      </c>
      <c r="J26" t="str">
        <f>IF(ISERROR(VLOOKUP($C26,Сумма!$B$3:$C$855,2,FALSE)),0,IF(VLOOKUP($C26,Сумма!$B$3:$N$855,13,FALSE)=I26,VLOOKUP($C26,Сумма!$B$3:$C$855,2,FALSE),0))</f>
        <v>СШОР 18 АТЛЕТ</v>
      </c>
    </row>
    <row r="27" spans="1:10" x14ac:dyDescent="0.35">
      <c r="A27" t="str">
        <f t="shared" si="0"/>
        <v>Петрова ЕкатеринаЖ10</v>
      </c>
      <c r="B27" s="4">
        <v>15</v>
      </c>
      <c r="C27" s="4" t="s">
        <v>650</v>
      </c>
      <c r="D27" s="4" t="s">
        <v>48</v>
      </c>
      <c r="E27" s="4">
        <v>2012</v>
      </c>
      <c r="F27" s="5">
        <v>2.2372685185185186E-2</v>
      </c>
      <c r="G27" s="4">
        <v>15</v>
      </c>
      <c r="H27" s="4">
        <v>42.3</v>
      </c>
      <c r="I27" s="16" t="s">
        <v>963</v>
      </c>
      <c r="J27" t="str">
        <f>IF(ISERROR(VLOOKUP($C27,Сумма!$B$3:$C$855,2,FALSE)),0,IF(VLOOKUP($C27,Сумма!$B$3:$N$855,13,FALSE)=I27,VLOOKUP($C27,Сумма!$B$3:$C$855,2,FALSE),0))</f>
        <v>СШОР 18 Юго-Запад</v>
      </c>
    </row>
    <row r="28" spans="1:10" x14ac:dyDescent="0.35">
      <c r="A28" t="str">
        <f t="shared" si="0"/>
        <v>Заенцева ЕвгенияЖ10</v>
      </c>
      <c r="B28" s="4">
        <v>16</v>
      </c>
      <c r="C28" s="4" t="s">
        <v>43</v>
      </c>
      <c r="D28" s="4" t="s">
        <v>44</v>
      </c>
      <c r="E28" s="4">
        <v>2014</v>
      </c>
      <c r="F28" s="5">
        <v>2.8749999999999998E-2</v>
      </c>
      <c r="G28" s="4">
        <v>16</v>
      </c>
      <c r="H28" s="4">
        <v>1</v>
      </c>
      <c r="I28" s="16" t="s">
        <v>963</v>
      </c>
      <c r="J28" t="str">
        <f>IF(ISERROR(VLOOKUP($C28,Сумма!$B$3:$C$855,2,FALSE)),0,IF(VLOOKUP($C28,Сумма!$B$3:$N$855,13,FALSE)=I28,VLOOKUP($C28,Сумма!$B$3:$C$855,2,FALSE),0))</f>
        <v>СШОР 18 Берёзовая р</v>
      </c>
    </row>
    <row r="29" spans="1:10" x14ac:dyDescent="0.35">
      <c r="A29" t="str">
        <f t="shared" si="0"/>
        <v>Ворожбит ЗлатаЖ10</v>
      </c>
      <c r="B29" s="4">
        <v>17</v>
      </c>
      <c r="C29" s="4" t="s">
        <v>900</v>
      </c>
      <c r="D29" s="4" t="s">
        <v>821</v>
      </c>
      <c r="E29" s="4">
        <v>2013</v>
      </c>
      <c r="F29" s="5">
        <v>3.2199074074074074E-2</v>
      </c>
      <c r="G29" s="4">
        <v>17</v>
      </c>
      <c r="H29" s="4">
        <v>1</v>
      </c>
      <c r="I29" s="16" t="s">
        <v>963</v>
      </c>
      <c r="J29" t="str">
        <f>IF(ISERROR(VLOOKUP($C29,Сумма!$B$3:$C$855,2,FALSE)),0,IF(VLOOKUP($C29,Сумма!$B$3:$N$855,13,FALSE)=I29,VLOOKUP($C29,Сумма!$B$3:$C$855,2,FALSE),0))</f>
        <v>СШОР 18 Паровоз</v>
      </c>
    </row>
    <row r="30" spans="1:10" x14ac:dyDescent="0.35">
      <c r="A30" t="str">
        <f t="shared" si="0"/>
        <v>Призина АнастасияЖ10</v>
      </c>
      <c r="B30" s="4">
        <v>18</v>
      </c>
      <c r="C30" s="4" t="s">
        <v>901</v>
      </c>
      <c r="D30" s="4" t="s">
        <v>98</v>
      </c>
      <c r="E30" s="4">
        <v>2013</v>
      </c>
      <c r="F30" s="5">
        <v>4.1180555555555554E-2</v>
      </c>
      <c r="G30" s="4">
        <v>18</v>
      </c>
      <c r="H30" s="4">
        <v>1</v>
      </c>
      <c r="I30" s="16" t="s">
        <v>963</v>
      </c>
      <c r="J30" t="str">
        <f>IF(ISERROR(VLOOKUP($C30,Сумма!$B$3:$C$855,2,FALSE)),0,IF(VLOOKUP($C30,Сумма!$B$3:$N$855,13,FALSE)=I30,VLOOKUP($C30,Сумма!$B$3:$C$855,2,FALSE),0))</f>
        <v>СШОР 18 Торнадо</v>
      </c>
    </row>
    <row r="31" spans="1:10" x14ac:dyDescent="0.35">
      <c r="A31" t="str">
        <f t="shared" si="0"/>
        <v>Жидконожкина КираЖ10</v>
      </c>
      <c r="B31" s="4">
        <v>19</v>
      </c>
      <c r="C31" s="4" t="s">
        <v>902</v>
      </c>
      <c r="D31" s="4" t="s">
        <v>821</v>
      </c>
      <c r="E31" s="4">
        <v>2012</v>
      </c>
      <c r="F31" s="5">
        <v>4.403935185185185E-2</v>
      </c>
      <c r="G31" s="4">
        <v>19</v>
      </c>
      <c r="H31" s="4">
        <v>1</v>
      </c>
      <c r="I31" s="16" t="s">
        <v>963</v>
      </c>
      <c r="J31" t="str">
        <f>IF(ISERROR(VLOOKUP($C31,Сумма!$B$3:$C$855,2,FALSE)),0,IF(VLOOKUP($C31,Сумма!$B$3:$N$855,13,FALSE)=I31,VLOOKUP($C31,Сумма!$B$3:$C$855,2,FALSE),0))</f>
        <v>СШОР 18 Паровоз</v>
      </c>
    </row>
    <row r="32" spans="1:10" x14ac:dyDescent="0.35">
      <c r="A32" t="str">
        <f t="shared" si="0"/>
        <v>Чужикова АлександаЖ10</v>
      </c>
      <c r="B32" s="4">
        <v>20</v>
      </c>
      <c r="C32" s="4" t="s">
        <v>903</v>
      </c>
      <c r="D32" s="4" t="s">
        <v>112</v>
      </c>
      <c r="E32" s="4">
        <v>2013</v>
      </c>
      <c r="F32" s="4"/>
      <c r="G32" s="4"/>
      <c r="H32" s="4">
        <v>0.01</v>
      </c>
      <c r="I32" s="16" t="s">
        <v>963</v>
      </c>
      <c r="J32" t="str">
        <f>IF(ISERROR(VLOOKUP($C32,Сумма!$B$3:$C$855,2,FALSE)),0,IF(VLOOKUP($C32,Сумма!$B$3:$N$855,13,FALSE)=I32,VLOOKUP($C32,Сумма!$B$3:$C$855,2,FALSE),0))</f>
        <v>СШОР 18 Канищева</v>
      </c>
    </row>
    <row r="33" spans="1:10" ht="15.5" x14ac:dyDescent="0.35">
      <c r="A33" t="str">
        <f t="shared" si="0"/>
        <v/>
      </c>
      <c r="B33" s="40" t="s">
        <v>904</v>
      </c>
      <c r="C33" s="40"/>
      <c r="D33" s="40"/>
      <c r="E33" s="40"/>
      <c r="F33" s="40"/>
      <c r="G33" s="40"/>
      <c r="H33" s="40"/>
      <c r="I33" s="17"/>
      <c r="J33">
        <f>IF(ISERROR(VLOOKUP($C33,Сумма!$B$3:$C$855,2,FALSE)),0,IF(VLOOKUP($C33,Сумма!$B$3:$N$855,13,FALSE)=I33,VLOOKUP($C33,Сумма!$B$3:$C$855,2,FALSE),0))</f>
        <v>0</v>
      </c>
    </row>
    <row r="34" spans="1:10" ht="15.5" x14ac:dyDescent="0.35">
      <c r="A34" t="str">
        <f t="shared" si="0"/>
        <v/>
      </c>
      <c r="B34" s="40"/>
      <c r="C34" s="40"/>
      <c r="D34" s="40"/>
      <c r="E34" s="40"/>
      <c r="F34" s="40"/>
      <c r="G34" s="40"/>
      <c r="H34" s="40"/>
      <c r="I34" s="17"/>
      <c r="J34">
        <f>IF(ISERROR(VLOOKUP($C34,Сумма!$B$3:$C$855,2,FALSE)),0,IF(VLOOKUP($C34,Сумма!$B$3:$N$855,13,FALSE)=I34,VLOOKUP($C34,Сумма!$B$3:$C$855,2,FALSE),0))</f>
        <v>0</v>
      </c>
    </row>
    <row r="35" spans="1:10" ht="28" x14ac:dyDescent="0.35">
      <c r="A35" t="str">
        <f t="shared" si="0"/>
        <v>Фамилия, имя</v>
      </c>
      <c r="B35" s="3" t="s">
        <v>20</v>
      </c>
      <c r="C35" s="4" t="s">
        <v>31</v>
      </c>
      <c r="D35" s="4" t="s">
        <v>21</v>
      </c>
      <c r="E35" s="4" t="s">
        <v>22</v>
      </c>
      <c r="F35" s="4" t="s">
        <v>23</v>
      </c>
      <c r="G35" s="4" t="s">
        <v>24</v>
      </c>
      <c r="H35" s="4" t="s">
        <v>25</v>
      </c>
      <c r="I35" s="16"/>
      <c r="J35">
        <f>IF(ISERROR(VLOOKUP($C35,Сумма!$B$3:$C$855,2,FALSE)),0,IF(VLOOKUP($C35,Сумма!$B$3:$N$855,13,FALSE)=I35,VLOOKUP($C35,Сумма!$B$3:$C$855,2,FALSE),0))</f>
        <v>0</v>
      </c>
    </row>
    <row r="36" spans="1:10" x14ac:dyDescent="0.35">
      <c r="A36" t="str">
        <f t="shared" si="0"/>
        <v>Уразова ЯрославаЖ12</v>
      </c>
      <c r="B36" s="4">
        <v>1</v>
      </c>
      <c r="C36" s="4" t="s">
        <v>53</v>
      </c>
      <c r="D36" s="4" t="s">
        <v>784</v>
      </c>
      <c r="E36" s="4">
        <v>2010</v>
      </c>
      <c r="F36" s="5">
        <v>7.9398148148148145E-3</v>
      </c>
      <c r="G36" s="4">
        <v>1</v>
      </c>
      <c r="H36" s="4">
        <v>200</v>
      </c>
      <c r="I36" s="16" t="s">
        <v>964</v>
      </c>
      <c r="J36" t="str">
        <f>IF(ISERROR(VLOOKUP($C36,Сумма!$B$3:$C$855,2,FALSE)),0,IF(VLOOKUP($C36,Сумма!$B$3:$N$855,13,FALSE)=I36,VLOOKUP($C36,Сумма!$B$3:$C$855,2,FALSE),0))</f>
        <v>СШОР 18 Авдеев</v>
      </c>
    </row>
    <row r="37" spans="1:10" x14ac:dyDescent="0.35">
      <c r="A37" t="str">
        <f t="shared" si="0"/>
        <v>Столповская КаринаЖ12</v>
      </c>
      <c r="B37" s="4">
        <v>2</v>
      </c>
      <c r="C37" s="4" t="s">
        <v>71</v>
      </c>
      <c r="D37" s="4" t="s">
        <v>33</v>
      </c>
      <c r="E37" s="4">
        <v>2011</v>
      </c>
      <c r="F37" s="5">
        <v>1.0023148148148147E-2</v>
      </c>
      <c r="G37" s="4">
        <v>2</v>
      </c>
      <c r="H37" s="4">
        <v>173.8</v>
      </c>
      <c r="I37" s="16" t="s">
        <v>964</v>
      </c>
      <c r="J37" t="str">
        <f>IF(ISERROR(VLOOKUP($C37,Сумма!$B$3:$C$855,2,FALSE)),0,IF(VLOOKUP($C37,Сумма!$B$3:$N$855,13,FALSE)=I37,VLOOKUP($C37,Сумма!$B$3:$C$855,2,FALSE),0))</f>
        <v>СШОР 18 ОРИОН</v>
      </c>
    </row>
    <row r="38" spans="1:10" x14ac:dyDescent="0.35">
      <c r="A38" t="str">
        <f t="shared" si="0"/>
        <v>Часовских КаринаЖ12</v>
      </c>
      <c r="B38" s="4">
        <v>3</v>
      </c>
      <c r="C38" s="4" t="s">
        <v>64</v>
      </c>
      <c r="D38" s="4" t="s">
        <v>784</v>
      </c>
      <c r="E38" s="4">
        <v>2010</v>
      </c>
      <c r="F38" s="5">
        <v>1.1076388888888887E-2</v>
      </c>
      <c r="G38" s="4">
        <v>3</v>
      </c>
      <c r="H38" s="4">
        <v>160.5</v>
      </c>
      <c r="I38" s="16" t="s">
        <v>964</v>
      </c>
      <c r="J38" t="str">
        <f>IF(ISERROR(VLOOKUP($C38,Сумма!$B$3:$C$855,2,FALSE)),0,IF(VLOOKUP($C38,Сумма!$B$3:$N$855,13,FALSE)=I38,VLOOKUP($C38,Сумма!$B$3:$C$855,2,FALSE),0))</f>
        <v>СШОР 18 Авдеев</v>
      </c>
    </row>
    <row r="39" spans="1:10" x14ac:dyDescent="0.35">
      <c r="A39" t="str">
        <f t="shared" si="0"/>
        <v>Косыгина ВероникаЖ12</v>
      </c>
      <c r="B39" s="4">
        <v>4</v>
      </c>
      <c r="C39" s="4" t="s">
        <v>65</v>
      </c>
      <c r="D39" s="4" t="s">
        <v>46</v>
      </c>
      <c r="E39" s="4">
        <v>2010</v>
      </c>
      <c r="F39" s="5">
        <v>1.119212962962963E-2</v>
      </c>
      <c r="G39" s="4">
        <v>4</v>
      </c>
      <c r="H39" s="4">
        <v>159.1</v>
      </c>
      <c r="I39" s="16" t="s">
        <v>964</v>
      </c>
      <c r="J39" t="str">
        <f>IF(ISERROR(VLOOKUP($C39,Сумма!$B$3:$C$855,2,FALSE)),0,IF(VLOOKUP($C39,Сумма!$B$3:$N$855,13,FALSE)=I39,VLOOKUP($C39,Сумма!$B$3:$C$855,2,FALSE),0))</f>
        <v>СШОР 18 Смородино</v>
      </c>
    </row>
    <row r="40" spans="1:10" x14ac:dyDescent="0.35">
      <c r="A40" t="str">
        <f t="shared" si="0"/>
        <v>Черкасова ДарьяЖ12</v>
      </c>
      <c r="B40" s="4">
        <v>5</v>
      </c>
      <c r="C40" s="4" t="s">
        <v>54</v>
      </c>
      <c r="D40" s="4" t="s">
        <v>33</v>
      </c>
      <c r="E40" s="4">
        <v>2011</v>
      </c>
      <c r="F40" s="5">
        <v>1.1469907407407408E-2</v>
      </c>
      <c r="G40" s="4">
        <v>5</v>
      </c>
      <c r="H40" s="4">
        <v>155.6</v>
      </c>
      <c r="I40" s="16" t="s">
        <v>964</v>
      </c>
      <c r="J40" t="str">
        <f>IF(ISERROR(VLOOKUP($C40,Сумма!$B$3:$C$855,2,FALSE)),0,IF(VLOOKUP($C40,Сумма!$B$3:$N$855,13,FALSE)=I40,VLOOKUP($C40,Сумма!$B$3:$C$855,2,FALSE),0))</f>
        <v>СШОР 18 ОРИОН</v>
      </c>
    </row>
    <row r="41" spans="1:10" x14ac:dyDescent="0.35">
      <c r="A41" t="str">
        <f t="shared" si="0"/>
        <v>Логвиненко АринаЖ12</v>
      </c>
      <c r="B41" s="4">
        <v>6</v>
      </c>
      <c r="C41" s="4" t="s">
        <v>77</v>
      </c>
      <c r="D41" s="4" t="s">
        <v>33</v>
      </c>
      <c r="E41" s="4">
        <v>2011</v>
      </c>
      <c r="F41" s="5">
        <v>1.1805555555555555E-2</v>
      </c>
      <c r="G41" s="4">
        <v>6</v>
      </c>
      <c r="H41" s="4">
        <v>151.4</v>
      </c>
      <c r="I41" s="16" t="s">
        <v>964</v>
      </c>
      <c r="J41" t="str">
        <f>IF(ISERROR(VLOOKUP($C41,Сумма!$B$3:$C$855,2,FALSE)),0,IF(VLOOKUP($C41,Сумма!$B$3:$N$855,13,FALSE)=I41,VLOOKUP($C41,Сумма!$B$3:$C$855,2,FALSE),0))</f>
        <v>СШОР 18 ОРИОН</v>
      </c>
    </row>
    <row r="42" spans="1:10" x14ac:dyDescent="0.35">
      <c r="A42" t="str">
        <f t="shared" si="0"/>
        <v>Ракович МарианнаЖ12</v>
      </c>
      <c r="B42" s="4">
        <v>7</v>
      </c>
      <c r="C42" s="4" t="s">
        <v>57</v>
      </c>
      <c r="D42" s="4" t="s">
        <v>58</v>
      </c>
      <c r="E42" s="4">
        <v>2011</v>
      </c>
      <c r="F42" s="5">
        <v>1.1817129629629629E-2</v>
      </c>
      <c r="G42" s="4">
        <v>7</v>
      </c>
      <c r="H42" s="4">
        <v>151.19999999999999</v>
      </c>
      <c r="I42" s="16" t="s">
        <v>964</v>
      </c>
      <c r="J42" t="str">
        <f>IF(ISERROR(VLOOKUP($C42,Сумма!$B$3:$C$855,2,FALSE)),0,IF(VLOOKUP($C42,Сумма!$B$3:$N$855,13,FALSE)=I42,VLOOKUP($C42,Сумма!$B$3:$C$855,2,FALSE),0))</f>
        <v>СШОР 18 Дон спорт</v>
      </c>
    </row>
    <row r="43" spans="1:10" x14ac:dyDescent="0.35">
      <c r="A43" t="str">
        <f t="shared" si="0"/>
        <v>Заенцева НатальяЖ12</v>
      </c>
      <c r="B43" s="4">
        <v>8</v>
      </c>
      <c r="C43" s="4" t="s">
        <v>73</v>
      </c>
      <c r="D43" s="4" t="s">
        <v>44</v>
      </c>
      <c r="E43" s="4">
        <v>2011</v>
      </c>
      <c r="F43" s="5">
        <v>1.2025462962962962E-2</v>
      </c>
      <c r="G43" s="4">
        <v>8</v>
      </c>
      <c r="H43" s="4">
        <v>148.6</v>
      </c>
      <c r="I43" s="16" t="s">
        <v>964</v>
      </c>
      <c r="J43" t="str">
        <f>IF(ISERROR(VLOOKUP($C43,Сумма!$B$3:$C$855,2,FALSE)),0,IF(VLOOKUP($C43,Сумма!$B$3:$N$855,13,FALSE)=I43,VLOOKUP($C43,Сумма!$B$3:$C$855,2,FALSE),0))</f>
        <v>СШОР 18 Берёзовая р</v>
      </c>
    </row>
    <row r="44" spans="1:10" x14ac:dyDescent="0.35">
      <c r="A44" t="str">
        <f t="shared" si="0"/>
        <v>Криуля ВалерияЖ12</v>
      </c>
      <c r="B44" s="4">
        <v>9</v>
      </c>
      <c r="C44" s="4" t="s">
        <v>67</v>
      </c>
      <c r="D44" s="4" t="s">
        <v>35</v>
      </c>
      <c r="E44" s="4">
        <v>2011</v>
      </c>
      <c r="F44" s="5">
        <v>1.224537037037037E-2</v>
      </c>
      <c r="G44" s="4">
        <v>9</v>
      </c>
      <c r="H44" s="4">
        <v>145.80000000000001</v>
      </c>
      <c r="I44" s="16" t="s">
        <v>964</v>
      </c>
      <c r="J44" t="str">
        <f>IF(ISERROR(VLOOKUP($C44,Сумма!$B$3:$C$855,2,FALSE)),0,IF(VLOOKUP($C44,Сумма!$B$3:$N$855,13,FALSE)=I44,VLOOKUP($C44,Сумма!$B$3:$C$855,2,FALSE),0))</f>
        <v>СШОР 18 АТЛЕТ</v>
      </c>
    </row>
    <row r="45" spans="1:10" x14ac:dyDescent="0.35">
      <c r="A45" t="str">
        <f t="shared" si="0"/>
        <v>Деминтиевская ЕкатеринаЖ12</v>
      </c>
      <c r="B45" s="4">
        <v>10</v>
      </c>
      <c r="C45" s="4" t="s">
        <v>60</v>
      </c>
      <c r="D45" s="4" t="s">
        <v>61</v>
      </c>
      <c r="E45" s="4">
        <v>2010</v>
      </c>
      <c r="F45" s="5">
        <v>1.2372685185185186E-2</v>
      </c>
      <c r="G45" s="4">
        <v>10</v>
      </c>
      <c r="H45" s="4">
        <v>144.19999999999999</v>
      </c>
      <c r="I45" s="16" t="s">
        <v>964</v>
      </c>
      <c r="J45" t="str">
        <f>IF(ISERROR(VLOOKUP($C45,Сумма!$B$3:$C$855,2,FALSE)),0,IF(VLOOKUP($C45,Сумма!$B$3:$N$855,13,FALSE)=I45,VLOOKUP($C45,Сумма!$B$3:$C$855,2,FALSE),0))</f>
        <v>СШОР 18 Азимут</v>
      </c>
    </row>
    <row r="46" spans="1:10" x14ac:dyDescent="0.35">
      <c r="A46" t="str">
        <f t="shared" si="0"/>
        <v>Станченко АнастасияЖ12</v>
      </c>
      <c r="B46" s="4">
        <v>11</v>
      </c>
      <c r="C46" s="4" t="s">
        <v>66</v>
      </c>
      <c r="D46" s="4" t="s">
        <v>58</v>
      </c>
      <c r="E46" s="4">
        <v>2010</v>
      </c>
      <c r="F46" s="5">
        <v>1.3078703703703703E-2</v>
      </c>
      <c r="G46" s="4">
        <v>11</v>
      </c>
      <c r="H46" s="4">
        <v>135.30000000000001</v>
      </c>
      <c r="I46" s="16" t="s">
        <v>964</v>
      </c>
      <c r="J46" t="str">
        <f>IF(ISERROR(VLOOKUP($C46,Сумма!$B$3:$C$855,2,FALSE)),0,IF(VLOOKUP($C46,Сумма!$B$3:$N$855,13,FALSE)=I46,VLOOKUP($C46,Сумма!$B$3:$C$855,2,FALSE),0))</f>
        <v>СШОР 18 Дон спорт</v>
      </c>
    </row>
    <row r="47" spans="1:10" x14ac:dyDescent="0.35">
      <c r="A47" t="str">
        <f t="shared" si="0"/>
        <v>Коровина КсенияЖ12</v>
      </c>
      <c r="B47" s="4">
        <v>12</v>
      </c>
      <c r="C47" s="4" t="s">
        <v>69</v>
      </c>
      <c r="D47" s="4" t="s">
        <v>37</v>
      </c>
      <c r="E47" s="4">
        <v>2011</v>
      </c>
      <c r="F47" s="5">
        <v>1.3125E-2</v>
      </c>
      <c r="G47" s="4">
        <v>12</v>
      </c>
      <c r="H47" s="4">
        <v>134.69999999999999</v>
      </c>
      <c r="I47" s="16" t="s">
        <v>964</v>
      </c>
      <c r="J47" t="str">
        <f>IF(ISERROR(VLOOKUP($C47,Сумма!$B$3:$C$855,2,FALSE)),0,IF(VLOOKUP($C47,Сумма!$B$3:$N$855,13,FALSE)=I47,VLOOKUP($C47,Сумма!$B$3:$C$855,2,FALSE),0))</f>
        <v>СШОР 18 Макейчик</v>
      </c>
    </row>
    <row r="48" spans="1:10" x14ac:dyDescent="0.35">
      <c r="A48" t="str">
        <f t="shared" si="0"/>
        <v>Кондратенко МарияЖ12</v>
      </c>
      <c r="B48" s="4">
        <v>13</v>
      </c>
      <c r="C48" s="4" t="s">
        <v>63</v>
      </c>
      <c r="D48" s="4" t="s">
        <v>58</v>
      </c>
      <c r="E48" s="4">
        <v>2011</v>
      </c>
      <c r="F48" s="5">
        <v>1.329861111111111E-2</v>
      </c>
      <c r="G48" s="4">
        <v>13</v>
      </c>
      <c r="H48" s="4">
        <v>132.6</v>
      </c>
      <c r="I48" s="16" t="s">
        <v>964</v>
      </c>
      <c r="J48" t="str">
        <f>IF(ISERROR(VLOOKUP($C48,Сумма!$B$3:$C$855,2,FALSE)),0,IF(VLOOKUP($C48,Сумма!$B$3:$N$855,13,FALSE)=I48,VLOOKUP($C48,Сумма!$B$3:$C$855,2,FALSE),0))</f>
        <v>СШОР 18 Дон спорт</v>
      </c>
    </row>
    <row r="49" spans="1:10" x14ac:dyDescent="0.35">
      <c r="A49" t="str">
        <f t="shared" si="0"/>
        <v>Ходыкина КсенияЖ12</v>
      </c>
      <c r="B49" s="4">
        <v>14</v>
      </c>
      <c r="C49" s="4" t="s">
        <v>905</v>
      </c>
      <c r="D49" s="4" t="s">
        <v>58</v>
      </c>
      <c r="E49" s="4">
        <v>2011</v>
      </c>
      <c r="F49" s="5">
        <v>1.4097222222222221E-2</v>
      </c>
      <c r="G49" s="4">
        <v>14</v>
      </c>
      <c r="H49" s="4">
        <v>122.5</v>
      </c>
      <c r="I49" s="16" t="s">
        <v>964</v>
      </c>
      <c r="J49" t="str">
        <f>IF(ISERROR(VLOOKUP($C49,Сумма!$B$3:$C$855,2,FALSE)),0,IF(VLOOKUP($C49,Сумма!$B$3:$N$855,13,FALSE)=I49,VLOOKUP($C49,Сумма!$B$3:$C$855,2,FALSE),0))</f>
        <v>СШОР 18 Дон спорт</v>
      </c>
    </row>
    <row r="50" spans="1:10" x14ac:dyDescent="0.35">
      <c r="A50" t="str">
        <f t="shared" si="0"/>
        <v>Ушакова МарияЖ12</v>
      </c>
      <c r="B50" s="4">
        <v>15</v>
      </c>
      <c r="C50" s="4" t="s">
        <v>62</v>
      </c>
      <c r="D50" s="4" t="s">
        <v>58</v>
      </c>
      <c r="E50" s="4">
        <v>2010</v>
      </c>
      <c r="F50" s="5">
        <v>1.4537037037037038E-2</v>
      </c>
      <c r="G50" s="4">
        <v>15</v>
      </c>
      <c r="H50" s="4">
        <v>117</v>
      </c>
      <c r="I50" s="16" t="s">
        <v>964</v>
      </c>
      <c r="J50" t="str">
        <f>IF(ISERROR(VLOOKUP($C50,Сумма!$B$3:$C$855,2,FALSE)),0,IF(VLOOKUP($C50,Сумма!$B$3:$N$855,13,FALSE)=I50,VLOOKUP($C50,Сумма!$B$3:$C$855,2,FALSE),0))</f>
        <v>СШОР 18 Дон спорт</v>
      </c>
    </row>
    <row r="51" spans="1:10" x14ac:dyDescent="0.35">
      <c r="A51" t="str">
        <f t="shared" si="0"/>
        <v>Пальчикова ДарьяЖ12</v>
      </c>
      <c r="B51" s="4">
        <v>16</v>
      </c>
      <c r="C51" s="4" t="s">
        <v>78</v>
      </c>
      <c r="D51" s="4" t="s">
        <v>58</v>
      </c>
      <c r="E51" s="4">
        <v>2011</v>
      </c>
      <c r="F51" s="5">
        <v>1.4965277777777779E-2</v>
      </c>
      <c r="G51" s="4">
        <v>16</v>
      </c>
      <c r="H51" s="4">
        <v>111.6</v>
      </c>
      <c r="I51" s="16" t="s">
        <v>964</v>
      </c>
      <c r="J51" t="str">
        <f>IF(ISERROR(VLOOKUP($C51,Сумма!$B$3:$C$855,2,FALSE)),0,IF(VLOOKUP($C51,Сумма!$B$3:$N$855,13,FALSE)=I51,VLOOKUP($C51,Сумма!$B$3:$C$855,2,FALSE),0))</f>
        <v>СШОР 18 Дон спорт</v>
      </c>
    </row>
    <row r="52" spans="1:10" x14ac:dyDescent="0.35">
      <c r="A52" t="str">
        <f t="shared" si="0"/>
        <v>Королёва СофияЖ12</v>
      </c>
      <c r="B52" s="4">
        <v>17</v>
      </c>
      <c r="C52" s="4" t="s">
        <v>81</v>
      </c>
      <c r="D52" s="4" t="s">
        <v>44</v>
      </c>
      <c r="E52" s="4">
        <v>2010</v>
      </c>
      <c r="F52" s="5">
        <v>1.621527777777778E-2</v>
      </c>
      <c r="G52" s="4">
        <v>17</v>
      </c>
      <c r="H52" s="4">
        <v>95.8</v>
      </c>
      <c r="I52" s="16" t="s">
        <v>964</v>
      </c>
      <c r="J52" t="str">
        <f>IF(ISERROR(VLOOKUP($C52,Сумма!$B$3:$C$855,2,FALSE)),0,IF(VLOOKUP($C52,Сумма!$B$3:$N$855,13,FALSE)=I52,VLOOKUP($C52,Сумма!$B$3:$C$855,2,FALSE),0))</f>
        <v>СШОР 18 Берёзовая р</v>
      </c>
    </row>
    <row r="53" spans="1:10" x14ac:dyDescent="0.35">
      <c r="A53" t="str">
        <f t="shared" si="0"/>
        <v>Скворцова ИннаЖ12</v>
      </c>
      <c r="B53" s="4">
        <v>18</v>
      </c>
      <c r="C53" s="4" t="s">
        <v>799</v>
      </c>
      <c r="D53" s="4" t="s">
        <v>35</v>
      </c>
      <c r="E53" s="4">
        <v>2011</v>
      </c>
      <c r="F53" s="5">
        <v>1.6238425925925924E-2</v>
      </c>
      <c r="G53" s="4">
        <v>18</v>
      </c>
      <c r="H53" s="4">
        <v>95.5</v>
      </c>
      <c r="I53" s="16" t="s">
        <v>964</v>
      </c>
      <c r="J53" t="str">
        <f>IF(ISERROR(VLOOKUP($C53,Сумма!$B$3:$C$855,2,FALSE)),0,IF(VLOOKUP($C53,Сумма!$B$3:$N$855,13,FALSE)=I53,VLOOKUP($C53,Сумма!$B$3:$C$855,2,FALSE),0))</f>
        <v>СШОР 18 АТЛЕТ</v>
      </c>
    </row>
    <row r="54" spans="1:10" x14ac:dyDescent="0.35">
      <c r="A54" t="str">
        <f t="shared" si="0"/>
        <v>Кукуева ЕлизаветаЖ12</v>
      </c>
      <c r="B54" s="4">
        <v>19</v>
      </c>
      <c r="C54" s="4" t="s">
        <v>433</v>
      </c>
      <c r="D54" s="4" t="s">
        <v>44</v>
      </c>
      <c r="E54" s="4">
        <v>2010</v>
      </c>
      <c r="F54" s="5">
        <v>1.7094907407407409E-2</v>
      </c>
      <c r="G54" s="4">
        <v>19</v>
      </c>
      <c r="H54" s="4">
        <v>84.7</v>
      </c>
      <c r="I54" s="16" t="s">
        <v>964</v>
      </c>
      <c r="J54" t="str">
        <f>IF(ISERROR(VLOOKUP($C54,Сумма!$B$3:$C$855,2,FALSE)),0,IF(VLOOKUP($C54,Сумма!$B$3:$N$855,13,FALSE)=I54,VLOOKUP($C54,Сумма!$B$3:$C$855,2,FALSE),0))</f>
        <v>СШОР 18 Берёзовая р</v>
      </c>
    </row>
    <row r="55" spans="1:10" x14ac:dyDescent="0.35">
      <c r="A55" t="str">
        <f t="shared" si="0"/>
        <v>Кальницкая АлександраЖ12</v>
      </c>
      <c r="B55" s="4">
        <v>20</v>
      </c>
      <c r="C55" s="4" t="s">
        <v>56</v>
      </c>
      <c r="D55" s="4" t="s">
        <v>33</v>
      </c>
      <c r="E55" s="4">
        <v>2011</v>
      </c>
      <c r="F55" s="5">
        <v>1.7650462962962962E-2</v>
      </c>
      <c r="G55" s="4">
        <v>20</v>
      </c>
      <c r="H55" s="4">
        <v>77.7</v>
      </c>
      <c r="I55" s="16" t="s">
        <v>964</v>
      </c>
      <c r="J55" t="str">
        <f>IF(ISERROR(VLOOKUP($C55,Сумма!$B$3:$C$855,2,FALSE)),0,IF(VLOOKUP($C55,Сумма!$B$3:$N$855,13,FALSE)=I55,VLOOKUP($C55,Сумма!$B$3:$C$855,2,FALSE),0))</f>
        <v>СШОР 18 ОРИОН</v>
      </c>
    </row>
    <row r="56" spans="1:10" x14ac:dyDescent="0.35">
      <c r="A56" t="str">
        <f t="shared" si="0"/>
        <v>Деревенских ВасилисаЖ12</v>
      </c>
      <c r="B56" s="4">
        <v>21</v>
      </c>
      <c r="C56" s="4" t="s">
        <v>75</v>
      </c>
      <c r="D56" s="4" t="s">
        <v>58</v>
      </c>
      <c r="E56" s="4">
        <v>2011</v>
      </c>
      <c r="F56" s="5">
        <v>1.8402777777777778E-2</v>
      </c>
      <c r="G56" s="4">
        <v>21</v>
      </c>
      <c r="H56" s="4">
        <v>68.3</v>
      </c>
      <c r="I56" s="16" t="s">
        <v>964</v>
      </c>
      <c r="J56" t="str">
        <f>IF(ISERROR(VLOOKUP($C56,Сумма!$B$3:$C$855,2,FALSE)),0,IF(VLOOKUP($C56,Сумма!$B$3:$N$855,13,FALSE)=I56,VLOOKUP($C56,Сумма!$B$3:$C$855,2,FALSE),0))</f>
        <v>СШОР 18 Дон спорт</v>
      </c>
    </row>
    <row r="57" spans="1:10" x14ac:dyDescent="0.35">
      <c r="A57" t="str">
        <f t="shared" si="0"/>
        <v>Подшивалова ЛидияЖ12</v>
      </c>
      <c r="B57" s="4">
        <v>22</v>
      </c>
      <c r="C57" s="4" t="s">
        <v>800</v>
      </c>
      <c r="D57" s="4" t="s">
        <v>94</v>
      </c>
      <c r="E57" s="4">
        <v>2011</v>
      </c>
      <c r="F57" s="5">
        <v>1.9930555555555556E-2</v>
      </c>
      <c r="G57" s="4">
        <v>22</v>
      </c>
      <c r="H57" s="4">
        <v>49</v>
      </c>
      <c r="I57" s="16" t="s">
        <v>964</v>
      </c>
      <c r="J57" t="str">
        <f>IF(ISERROR(VLOOKUP($C57,Сумма!$B$3:$C$855,2,FALSE)),0,IF(VLOOKUP($C57,Сумма!$B$3:$N$855,13,FALSE)=I57,VLOOKUP($C57,Сумма!$B$3:$C$855,2,FALSE),0))</f>
        <v>СШОР 18 Вильденберг</v>
      </c>
    </row>
    <row r="58" spans="1:10" x14ac:dyDescent="0.35">
      <c r="A58" t="str">
        <f t="shared" si="0"/>
        <v>Чужикова ВикторияЖ12</v>
      </c>
      <c r="B58" s="4">
        <v>23</v>
      </c>
      <c r="C58" s="4" t="s">
        <v>803</v>
      </c>
      <c r="D58" s="4" t="s">
        <v>112</v>
      </c>
      <c r="E58" s="4">
        <v>2011</v>
      </c>
      <c r="F58" s="5">
        <v>2.2060185185185183E-2</v>
      </c>
      <c r="G58" s="4">
        <v>23</v>
      </c>
      <c r="H58" s="4">
        <v>22.2</v>
      </c>
      <c r="I58" s="16" t="s">
        <v>964</v>
      </c>
      <c r="J58" t="str">
        <f>IF(ISERROR(VLOOKUP($C58,Сумма!$B$3:$C$855,2,FALSE)),0,IF(VLOOKUP($C58,Сумма!$B$3:$N$855,13,FALSE)=I58,VLOOKUP($C58,Сумма!$B$3:$C$855,2,FALSE),0))</f>
        <v>СШОР 18 Канищева</v>
      </c>
    </row>
    <row r="59" spans="1:10" x14ac:dyDescent="0.35">
      <c r="A59" t="str">
        <f t="shared" si="0"/>
        <v>Корчун ДарьяЖ12</v>
      </c>
      <c r="B59" s="4">
        <v>24</v>
      </c>
      <c r="C59" s="4" t="s">
        <v>906</v>
      </c>
      <c r="D59" s="4" t="s">
        <v>821</v>
      </c>
      <c r="E59" s="4">
        <v>2010</v>
      </c>
      <c r="F59" s="5">
        <v>2.34375E-2</v>
      </c>
      <c r="G59" s="4">
        <v>24</v>
      </c>
      <c r="H59" s="4">
        <v>4.9000000000000004</v>
      </c>
      <c r="I59" s="16" t="s">
        <v>964</v>
      </c>
      <c r="J59" t="str">
        <f>IF(ISERROR(VLOOKUP($C59,Сумма!$B$3:$C$855,2,FALSE)),0,IF(VLOOKUP($C59,Сумма!$B$3:$N$855,13,FALSE)=I59,VLOOKUP($C59,Сумма!$B$3:$C$855,2,FALSE),0))</f>
        <v>СШОР 18 Паровоз</v>
      </c>
    </row>
    <row r="60" spans="1:10" x14ac:dyDescent="0.35">
      <c r="A60" t="str">
        <f t="shared" si="0"/>
        <v>Изюмова АннаЖ12</v>
      </c>
      <c r="B60" s="4">
        <v>25</v>
      </c>
      <c r="C60" s="4" t="s">
        <v>907</v>
      </c>
      <c r="D60" s="4" t="s">
        <v>821</v>
      </c>
      <c r="E60" s="4">
        <v>2010</v>
      </c>
      <c r="F60" s="5">
        <v>2.6898148148148147E-2</v>
      </c>
      <c r="G60" s="4">
        <v>25</v>
      </c>
      <c r="H60" s="4">
        <v>1</v>
      </c>
      <c r="I60" s="16" t="s">
        <v>964</v>
      </c>
      <c r="J60" t="str">
        <f>IF(ISERROR(VLOOKUP($C60,Сумма!$B$3:$C$855,2,FALSE)),0,IF(VLOOKUP($C60,Сумма!$B$3:$N$855,13,FALSE)=I60,VLOOKUP($C60,Сумма!$B$3:$C$855,2,FALSE),0))</f>
        <v>СШОР 18 Паровоз</v>
      </c>
    </row>
    <row r="61" spans="1:10" x14ac:dyDescent="0.35">
      <c r="A61" t="str">
        <f t="shared" si="0"/>
        <v>Клочкова ЕлизаветаЖ12</v>
      </c>
      <c r="B61" s="4">
        <v>26</v>
      </c>
      <c r="C61" s="4" t="s">
        <v>87</v>
      </c>
      <c r="D61" s="4" t="s">
        <v>39</v>
      </c>
      <c r="E61" s="4">
        <v>2011</v>
      </c>
      <c r="F61" s="5">
        <v>4.3043981481481482E-2</v>
      </c>
      <c r="G61" s="4">
        <v>26</v>
      </c>
      <c r="H61" s="4">
        <v>1</v>
      </c>
      <c r="I61" s="16" t="s">
        <v>964</v>
      </c>
      <c r="J61" t="str">
        <f>IF(ISERROR(VLOOKUP($C61,Сумма!$B$3:$C$855,2,FALSE)),0,IF(VLOOKUP($C61,Сумма!$B$3:$N$855,13,FALSE)=I61,VLOOKUP($C61,Сумма!$B$3:$C$855,2,FALSE),0))</f>
        <v>СШОР 18 Sirius Пи</v>
      </c>
    </row>
    <row r="62" spans="1:10" x14ac:dyDescent="0.35">
      <c r="A62" t="str">
        <f t="shared" si="0"/>
        <v>Солнышкина СветланаЖ12</v>
      </c>
      <c r="B62" s="4">
        <v>27</v>
      </c>
      <c r="C62" s="4" t="s">
        <v>908</v>
      </c>
      <c r="D62" s="4" t="s">
        <v>406</v>
      </c>
      <c r="E62" s="4">
        <v>2011</v>
      </c>
      <c r="F62" s="4"/>
      <c r="G62" s="4"/>
      <c r="H62" s="4">
        <v>0.01</v>
      </c>
      <c r="I62" s="16" t="s">
        <v>964</v>
      </c>
      <c r="J62" t="str">
        <f>IF(ISERROR(VLOOKUP($C62,Сумма!$B$3:$C$855,2,FALSE)),0,IF(VLOOKUP($C62,Сумма!$B$3:$N$855,13,FALSE)=I62,VLOOKUP($C62,Сумма!$B$3:$C$855,2,FALSE),0))</f>
        <v>ШСК Пламя (СОШ №79)</v>
      </c>
    </row>
    <row r="63" spans="1:10" ht="15.5" x14ac:dyDescent="0.35">
      <c r="A63" t="str">
        <f t="shared" si="0"/>
        <v/>
      </c>
      <c r="B63" s="40" t="s">
        <v>909</v>
      </c>
      <c r="C63" s="40"/>
      <c r="D63" s="40"/>
      <c r="E63" s="40"/>
      <c r="F63" s="40"/>
      <c r="G63" s="40"/>
      <c r="H63" s="40"/>
      <c r="I63" s="17"/>
      <c r="J63">
        <f>IF(ISERROR(VLOOKUP($C63,Сумма!$B$3:$C$855,2,FALSE)),0,IF(VLOOKUP($C63,Сумма!$B$3:$N$855,13,FALSE)=I63,VLOOKUP($C63,Сумма!$B$3:$C$855,2,FALSE),0))</f>
        <v>0</v>
      </c>
    </row>
    <row r="64" spans="1:10" ht="15.5" x14ac:dyDescent="0.35">
      <c r="A64" t="str">
        <f t="shared" si="0"/>
        <v/>
      </c>
      <c r="B64" s="40"/>
      <c r="C64" s="40"/>
      <c r="D64" s="40"/>
      <c r="E64" s="40"/>
      <c r="F64" s="40"/>
      <c r="G64" s="40"/>
      <c r="H64" s="40"/>
      <c r="I64" s="17"/>
      <c r="J64">
        <f>IF(ISERROR(VLOOKUP($C64,Сумма!$B$3:$C$855,2,FALSE)),0,IF(VLOOKUP($C64,Сумма!$B$3:$N$855,13,FALSE)=I64,VLOOKUP($C64,Сумма!$B$3:$C$855,2,FALSE),0))</f>
        <v>0</v>
      </c>
    </row>
    <row r="65" spans="1:10" ht="28" x14ac:dyDescent="0.35">
      <c r="A65" t="str">
        <f t="shared" si="0"/>
        <v>Фамилия, имя</v>
      </c>
      <c r="B65" s="3" t="s">
        <v>20</v>
      </c>
      <c r="C65" s="4" t="s">
        <v>31</v>
      </c>
      <c r="D65" s="4" t="s">
        <v>21</v>
      </c>
      <c r="E65" s="4" t="s">
        <v>22</v>
      </c>
      <c r="F65" s="4" t="s">
        <v>23</v>
      </c>
      <c r="G65" s="4" t="s">
        <v>24</v>
      </c>
      <c r="H65" s="4" t="s">
        <v>25</v>
      </c>
      <c r="I65" s="16"/>
      <c r="J65">
        <f>IF(ISERROR(VLOOKUP($C65,Сумма!$B$3:$C$855,2,FALSE)),0,IF(VLOOKUP($C65,Сумма!$B$3:$N$855,13,FALSE)=I65,VLOOKUP($C65,Сумма!$B$3:$C$855,2,FALSE),0))</f>
        <v>0</v>
      </c>
    </row>
    <row r="66" spans="1:10" x14ac:dyDescent="0.35">
      <c r="A66" t="str">
        <f t="shared" si="0"/>
        <v>Кузовкина ДарьяЖ14</v>
      </c>
      <c r="B66" s="4">
        <v>1</v>
      </c>
      <c r="C66" s="4" t="s">
        <v>93</v>
      </c>
      <c r="D66" s="4" t="s">
        <v>94</v>
      </c>
      <c r="E66" s="4">
        <v>2009</v>
      </c>
      <c r="F66" s="5">
        <v>1.2627314814814815E-2</v>
      </c>
      <c r="G66" s="4">
        <v>1</v>
      </c>
      <c r="H66" s="4">
        <v>200</v>
      </c>
      <c r="I66" s="16" t="s">
        <v>965</v>
      </c>
      <c r="J66" t="str">
        <f>IF(ISERROR(VLOOKUP($C66,Сумма!$B$3:$C$855,2,FALSE)),0,IF(VLOOKUP($C66,Сумма!$B$3:$N$855,13,FALSE)=I66,VLOOKUP($C66,Сумма!$B$3:$C$855,2,FALSE),0))</f>
        <v>СШОР 18 Вильденберг</v>
      </c>
    </row>
    <row r="67" spans="1:10" x14ac:dyDescent="0.35">
      <c r="A67" t="str">
        <f t="shared" si="0"/>
        <v>Корсакова АнастасияЖ14</v>
      </c>
      <c r="B67" s="4">
        <v>2</v>
      </c>
      <c r="C67" s="4" t="s">
        <v>107</v>
      </c>
      <c r="D67" s="4" t="s">
        <v>37</v>
      </c>
      <c r="E67" s="4">
        <v>2009</v>
      </c>
      <c r="F67" s="5">
        <v>1.2789351851851852E-2</v>
      </c>
      <c r="G67" s="4">
        <v>2</v>
      </c>
      <c r="H67" s="4">
        <v>198.8</v>
      </c>
      <c r="I67" s="16" t="s">
        <v>965</v>
      </c>
      <c r="J67" t="str">
        <f>IF(ISERROR(VLOOKUP($C67,Сумма!$B$3:$C$855,2,FALSE)),0,IF(VLOOKUP($C67,Сумма!$B$3:$N$855,13,FALSE)=I67,VLOOKUP($C67,Сумма!$B$3:$C$855,2,FALSE),0))</f>
        <v>СШОР 18 Макейчик</v>
      </c>
    </row>
    <row r="68" spans="1:10" x14ac:dyDescent="0.35">
      <c r="A68" t="str">
        <f t="shared" si="0"/>
        <v>Понамаренко АннаЖ14</v>
      </c>
      <c r="B68" s="4">
        <v>3</v>
      </c>
      <c r="C68" s="4" t="s">
        <v>95</v>
      </c>
      <c r="D68" s="4" t="s">
        <v>46</v>
      </c>
      <c r="E68" s="4">
        <v>2008</v>
      </c>
      <c r="F68" s="5">
        <v>1.3564814814814816E-2</v>
      </c>
      <c r="G68" s="4">
        <v>3</v>
      </c>
      <c r="H68" s="4">
        <v>192.6</v>
      </c>
      <c r="I68" s="16" t="s">
        <v>965</v>
      </c>
      <c r="J68" t="str">
        <f>IF(ISERROR(VLOOKUP($C68,Сумма!$B$3:$C$855,2,FALSE)),0,IF(VLOOKUP($C68,Сумма!$B$3:$N$855,13,FALSE)=I68,VLOOKUP($C68,Сумма!$B$3:$C$855,2,FALSE),0))</f>
        <v>СШОР 18 Смородино</v>
      </c>
    </row>
    <row r="69" spans="1:10" x14ac:dyDescent="0.35">
      <c r="A69" t="str">
        <f t="shared" si="0"/>
        <v>Ряскина ВикторияЖ14</v>
      </c>
      <c r="B69" s="4">
        <v>4</v>
      </c>
      <c r="C69" s="4" t="s">
        <v>101</v>
      </c>
      <c r="D69" s="4" t="s">
        <v>784</v>
      </c>
      <c r="E69" s="4">
        <v>2009</v>
      </c>
      <c r="F69" s="5">
        <v>1.3645833333333331E-2</v>
      </c>
      <c r="G69" s="4">
        <v>4</v>
      </c>
      <c r="H69" s="4">
        <v>192</v>
      </c>
      <c r="I69" s="16" t="s">
        <v>965</v>
      </c>
      <c r="J69" t="str">
        <f>IF(ISERROR(VLOOKUP($C69,Сумма!$B$3:$C$855,2,FALSE)),0,IF(VLOOKUP($C69,Сумма!$B$3:$N$855,13,FALSE)=I69,VLOOKUP($C69,Сумма!$B$3:$C$855,2,FALSE),0))</f>
        <v>СШОР 18 Авдеев</v>
      </c>
    </row>
    <row r="70" spans="1:10" x14ac:dyDescent="0.35">
      <c r="A70" t="str">
        <f t="shared" si="0"/>
        <v>Громашева ДарьяЖ14</v>
      </c>
      <c r="B70" s="4">
        <v>5</v>
      </c>
      <c r="C70" s="4" t="s">
        <v>100</v>
      </c>
      <c r="D70" s="4" t="s">
        <v>48</v>
      </c>
      <c r="E70" s="4">
        <v>2009</v>
      </c>
      <c r="F70" s="5">
        <v>1.3923611111111111E-2</v>
      </c>
      <c r="G70" s="4">
        <v>5</v>
      </c>
      <c r="H70" s="4">
        <v>189.8</v>
      </c>
      <c r="I70" s="16" t="s">
        <v>965</v>
      </c>
      <c r="J70" t="str">
        <f>IF(ISERROR(VLOOKUP($C70,Сумма!$B$3:$C$855,2,FALSE)),0,IF(VLOOKUP($C70,Сумма!$B$3:$N$855,13,FALSE)=I70,VLOOKUP($C70,Сумма!$B$3:$C$855,2,FALSE),0))</f>
        <v>СШОР 18 Юго-Запад</v>
      </c>
    </row>
    <row r="71" spans="1:10" x14ac:dyDescent="0.35">
      <c r="A71" t="str">
        <f t="shared" si="0"/>
        <v>Максимова ВикторияЖ14</v>
      </c>
      <c r="B71" s="4">
        <v>6</v>
      </c>
      <c r="C71" s="4" t="s">
        <v>92</v>
      </c>
      <c r="D71" s="4" t="s">
        <v>35</v>
      </c>
      <c r="E71" s="4">
        <v>2008</v>
      </c>
      <c r="F71" s="5">
        <v>1.4027777777777778E-2</v>
      </c>
      <c r="G71" s="4">
        <v>6</v>
      </c>
      <c r="H71" s="4">
        <v>189</v>
      </c>
      <c r="I71" s="16" t="s">
        <v>965</v>
      </c>
      <c r="J71" t="str">
        <f>IF(ISERROR(VLOOKUP($C71,Сумма!$B$3:$C$855,2,FALSE)),0,IF(VLOOKUP($C71,Сумма!$B$3:$N$855,13,FALSE)=I71,VLOOKUP($C71,Сумма!$B$3:$C$855,2,FALSE),0))</f>
        <v>СШОР 18 АТЛЕТ</v>
      </c>
    </row>
    <row r="72" spans="1:10" x14ac:dyDescent="0.35">
      <c r="A72" t="str">
        <f t="shared" si="0"/>
        <v>Иванова ПолинаЖ14</v>
      </c>
      <c r="B72" s="4">
        <v>7</v>
      </c>
      <c r="C72" s="4" t="s">
        <v>108</v>
      </c>
      <c r="D72" s="4" t="s">
        <v>94</v>
      </c>
      <c r="E72" s="4">
        <v>2009</v>
      </c>
      <c r="F72" s="5">
        <v>1.4039351851851851E-2</v>
      </c>
      <c r="G72" s="4">
        <v>7</v>
      </c>
      <c r="H72" s="4">
        <v>188.9</v>
      </c>
      <c r="I72" s="16" t="s">
        <v>965</v>
      </c>
      <c r="J72" t="str">
        <f>IF(ISERROR(VLOOKUP($C72,Сумма!$B$3:$C$855,2,FALSE)),0,IF(VLOOKUP($C72,Сумма!$B$3:$N$855,13,FALSE)=I72,VLOOKUP($C72,Сумма!$B$3:$C$855,2,FALSE),0))</f>
        <v>СШОР 18 Вильденберг</v>
      </c>
    </row>
    <row r="73" spans="1:10" x14ac:dyDescent="0.35">
      <c r="A73" t="str">
        <f t="shared" si="0"/>
        <v>Шкурина МарияЖ14</v>
      </c>
      <c r="B73" s="4">
        <v>8</v>
      </c>
      <c r="C73" s="4" t="s">
        <v>438</v>
      </c>
      <c r="D73" s="4" t="s">
        <v>37</v>
      </c>
      <c r="E73" s="4">
        <v>2009</v>
      </c>
      <c r="F73" s="5">
        <v>1.4120370370370368E-2</v>
      </c>
      <c r="G73" s="4">
        <v>8</v>
      </c>
      <c r="H73" s="4">
        <v>188.2</v>
      </c>
      <c r="I73" s="16" t="s">
        <v>965</v>
      </c>
      <c r="J73" t="str">
        <f>IF(ISERROR(VLOOKUP($C73,Сумма!$B$3:$C$855,2,FALSE)),0,IF(VLOOKUP($C73,Сумма!$B$3:$N$855,13,FALSE)=I73,VLOOKUP($C73,Сумма!$B$3:$C$855,2,FALSE),0))</f>
        <v>СШОР 18 Макейчик</v>
      </c>
    </row>
    <row r="74" spans="1:10" x14ac:dyDescent="0.35">
      <c r="A74" t="str">
        <f t="shared" si="0"/>
        <v>Савельева АринаЖ14</v>
      </c>
      <c r="B74" s="4">
        <v>9</v>
      </c>
      <c r="C74" s="4" t="s">
        <v>125</v>
      </c>
      <c r="D74" s="4" t="s">
        <v>48</v>
      </c>
      <c r="E74" s="4">
        <v>2008</v>
      </c>
      <c r="F74" s="5">
        <v>1.4131944444444445E-2</v>
      </c>
      <c r="G74" s="4">
        <v>9</v>
      </c>
      <c r="H74" s="4">
        <v>188.1</v>
      </c>
      <c r="I74" s="16" t="s">
        <v>965</v>
      </c>
      <c r="J74" t="str">
        <f>IF(ISERROR(VLOOKUP($C74,Сумма!$B$3:$C$855,2,FALSE)),0,IF(VLOOKUP($C74,Сумма!$B$3:$N$855,13,FALSE)=I74,VLOOKUP($C74,Сумма!$B$3:$C$855,2,FALSE),0))</f>
        <v>СШОР 18 Юго-Запад</v>
      </c>
    </row>
    <row r="75" spans="1:10" x14ac:dyDescent="0.35">
      <c r="A75" t="str">
        <f t="shared" si="0"/>
        <v>Лелякова СоняЖ14</v>
      </c>
      <c r="B75" s="4">
        <v>10</v>
      </c>
      <c r="C75" s="4" t="s">
        <v>102</v>
      </c>
      <c r="D75" s="4" t="s">
        <v>784</v>
      </c>
      <c r="E75" s="4">
        <v>2009</v>
      </c>
      <c r="F75" s="5">
        <v>1.4259259259259261E-2</v>
      </c>
      <c r="G75" s="4">
        <v>10</v>
      </c>
      <c r="H75" s="4">
        <v>187.1</v>
      </c>
      <c r="I75" s="16" t="s">
        <v>965</v>
      </c>
      <c r="J75" t="str">
        <f>IF(ISERROR(VLOOKUP($C75,Сумма!$B$3:$C$855,2,FALSE)),0,IF(VLOOKUP($C75,Сумма!$B$3:$N$855,13,FALSE)=I75,VLOOKUP($C75,Сумма!$B$3:$C$855,2,FALSE),0))</f>
        <v>СШОР 18 Авдеев</v>
      </c>
    </row>
    <row r="76" spans="1:10" x14ac:dyDescent="0.35">
      <c r="A76" t="str">
        <f t="shared" si="0"/>
        <v>Фоменко АнастасияЖ14</v>
      </c>
      <c r="B76" s="4">
        <v>11</v>
      </c>
      <c r="C76" s="4" t="s">
        <v>437</v>
      </c>
      <c r="D76" s="4" t="s">
        <v>112</v>
      </c>
      <c r="E76" s="4">
        <v>2008</v>
      </c>
      <c r="F76" s="5">
        <v>1.4317129629629631E-2</v>
      </c>
      <c r="G76" s="4">
        <v>11</v>
      </c>
      <c r="H76" s="4">
        <v>186.7</v>
      </c>
      <c r="I76" s="16" t="s">
        <v>965</v>
      </c>
      <c r="J76" t="str">
        <f>IF(ISERROR(VLOOKUP($C76,Сумма!$B$3:$C$855,2,FALSE)),0,IF(VLOOKUP($C76,Сумма!$B$3:$N$855,13,FALSE)=I76,VLOOKUP($C76,Сумма!$B$3:$C$855,2,FALSE),0))</f>
        <v>СШОР 18 Канищева</v>
      </c>
    </row>
    <row r="77" spans="1:10" x14ac:dyDescent="0.35">
      <c r="A77" t="str">
        <f t="shared" si="0"/>
        <v>Бердникова ВероникаЖ14</v>
      </c>
      <c r="B77" s="4">
        <v>12</v>
      </c>
      <c r="C77" s="4" t="s">
        <v>121</v>
      </c>
      <c r="D77" s="4" t="s">
        <v>44</v>
      </c>
      <c r="E77" s="4">
        <v>2009</v>
      </c>
      <c r="F77" s="5">
        <v>1.5023148148148148E-2</v>
      </c>
      <c r="G77" s="4">
        <v>12</v>
      </c>
      <c r="H77" s="4">
        <v>181.1</v>
      </c>
      <c r="I77" s="16" t="s">
        <v>965</v>
      </c>
      <c r="J77" t="str">
        <f>IF(ISERROR(VLOOKUP($C77,Сумма!$B$3:$C$855,2,FALSE)),0,IF(VLOOKUP($C77,Сумма!$B$3:$N$855,13,FALSE)=I77,VLOOKUP($C77,Сумма!$B$3:$C$855,2,FALSE),0))</f>
        <v>СШОР 18 Юго-Запад</v>
      </c>
    </row>
    <row r="78" spans="1:10" x14ac:dyDescent="0.35">
      <c r="A78" t="str">
        <f t="shared" ref="A78:A141" si="1">C78&amp;I78</f>
        <v>Шишова ДарьяЖ14</v>
      </c>
      <c r="B78" s="4">
        <v>13</v>
      </c>
      <c r="C78" s="4" t="s">
        <v>436</v>
      </c>
      <c r="D78" s="4" t="s">
        <v>94</v>
      </c>
      <c r="E78" s="4">
        <v>2009</v>
      </c>
      <c r="F78" s="5">
        <v>1.5127314814814816E-2</v>
      </c>
      <c r="G78" s="4">
        <v>13</v>
      </c>
      <c r="H78" s="4">
        <v>180.3</v>
      </c>
      <c r="I78" s="16" t="s">
        <v>965</v>
      </c>
      <c r="J78" t="str">
        <f>IF(ISERROR(VLOOKUP($C78,Сумма!$B$3:$C$855,2,FALSE)),0,IF(VLOOKUP($C78,Сумма!$B$3:$N$855,13,FALSE)=I78,VLOOKUP($C78,Сумма!$B$3:$C$855,2,FALSE),0))</f>
        <v>СШОР 18 Вильденберг</v>
      </c>
    </row>
    <row r="79" spans="1:10" x14ac:dyDescent="0.35">
      <c r="A79" t="str">
        <f t="shared" si="1"/>
        <v>Шишлова АлисаЖ14</v>
      </c>
      <c r="B79" s="4">
        <v>14</v>
      </c>
      <c r="C79" s="4" t="s">
        <v>106</v>
      </c>
      <c r="D79" s="4" t="s">
        <v>784</v>
      </c>
      <c r="E79" s="4">
        <v>2009</v>
      </c>
      <c r="F79" s="5">
        <v>1.539351851851852E-2</v>
      </c>
      <c r="G79" s="4">
        <v>14</v>
      </c>
      <c r="H79" s="4">
        <v>178.1</v>
      </c>
      <c r="I79" s="16" t="s">
        <v>965</v>
      </c>
      <c r="J79" t="str">
        <f>IF(ISERROR(VLOOKUP($C79,Сумма!$B$3:$C$855,2,FALSE)),0,IF(VLOOKUP($C79,Сумма!$B$3:$N$855,13,FALSE)=I79,VLOOKUP($C79,Сумма!$B$3:$C$855,2,FALSE),0))</f>
        <v>СШОР 18 Авдеев</v>
      </c>
    </row>
    <row r="80" spans="1:10" x14ac:dyDescent="0.35">
      <c r="A80" t="str">
        <f t="shared" si="1"/>
        <v>Репина МарияЖ14</v>
      </c>
      <c r="B80" s="4">
        <v>15</v>
      </c>
      <c r="C80" s="4" t="s">
        <v>434</v>
      </c>
      <c r="D80" s="4" t="s">
        <v>784</v>
      </c>
      <c r="E80" s="4">
        <v>2008</v>
      </c>
      <c r="F80" s="5">
        <v>1.5486111111111112E-2</v>
      </c>
      <c r="G80" s="4">
        <v>15</v>
      </c>
      <c r="H80" s="4">
        <v>177.4</v>
      </c>
      <c r="I80" s="16" t="s">
        <v>965</v>
      </c>
      <c r="J80" t="str">
        <f>IF(ISERROR(VLOOKUP($C80,Сумма!$B$3:$C$855,2,FALSE)),0,IF(VLOOKUP($C80,Сумма!$B$3:$N$855,13,FALSE)=I80,VLOOKUP($C80,Сумма!$B$3:$C$855,2,FALSE),0))</f>
        <v>СШОР 18 Авдеев</v>
      </c>
    </row>
    <row r="81" spans="1:10" x14ac:dyDescent="0.35">
      <c r="A81" t="str">
        <f t="shared" si="1"/>
        <v>Бердникова АринаЖ14</v>
      </c>
      <c r="B81" s="4">
        <v>16</v>
      </c>
      <c r="C81" s="4" t="s">
        <v>445</v>
      </c>
      <c r="D81" s="4" t="s">
        <v>112</v>
      </c>
      <c r="E81" s="4">
        <v>2008</v>
      </c>
      <c r="F81" s="5">
        <v>1.5671296296296298E-2</v>
      </c>
      <c r="G81" s="4">
        <v>16</v>
      </c>
      <c r="H81" s="4">
        <v>175.9</v>
      </c>
      <c r="I81" s="16" t="s">
        <v>965</v>
      </c>
      <c r="J81" t="str">
        <f>IF(ISERROR(VLOOKUP($C81,Сумма!$B$3:$C$855,2,FALSE)),0,IF(VLOOKUP($C81,Сумма!$B$3:$N$855,13,FALSE)=I81,VLOOKUP($C81,Сумма!$B$3:$C$855,2,FALSE),0))</f>
        <v>СШОР 18 Канищева</v>
      </c>
    </row>
    <row r="82" spans="1:10" x14ac:dyDescent="0.35">
      <c r="A82" t="str">
        <f t="shared" si="1"/>
        <v>Баженова МаргаритаЖ14</v>
      </c>
      <c r="B82" s="4">
        <v>17</v>
      </c>
      <c r="C82" s="4" t="s">
        <v>111</v>
      </c>
      <c r="D82" s="4" t="s">
        <v>112</v>
      </c>
      <c r="E82" s="4">
        <v>2009</v>
      </c>
      <c r="F82" s="5">
        <v>1.5706018518518518E-2</v>
      </c>
      <c r="G82" s="4">
        <v>17</v>
      </c>
      <c r="H82" s="4">
        <v>175.7</v>
      </c>
      <c r="I82" s="16" t="s">
        <v>965</v>
      </c>
      <c r="J82" t="str">
        <f>IF(ISERROR(VLOOKUP($C82,Сумма!$B$3:$C$855,2,FALSE)),0,IF(VLOOKUP($C82,Сумма!$B$3:$N$855,13,FALSE)=I82,VLOOKUP($C82,Сумма!$B$3:$C$855,2,FALSE),0))</f>
        <v>СШОР 18 Канищева</v>
      </c>
    </row>
    <row r="83" spans="1:10" x14ac:dyDescent="0.35">
      <c r="A83" t="str">
        <f t="shared" si="1"/>
        <v>Соболева АнастасияЖ14</v>
      </c>
      <c r="B83" s="4">
        <v>18</v>
      </c>
      <c r="C83" s="4" t="s">
        <v>435</v>
      </c>
      <c r="D83" s="4" t="s">
        <v>784</v>
      </c>
      <c r="E83" s="4">
        <v>2008</v>
      </c>
      <c r="F83" s="5">
        <v>1.6006944444444445E-2</v>
      </c>
      <c r="G83" s="4">
        <v>18</v>
      </c>
      <c r="H83" s="4">
        <v>173.3</v>
      </c>
      <c r="I83" s="16" t="s">
        <v>965</v>
      </c>
      <c r="J83" t="str">
        <f>IF(ISERROR(VLOOKUP($C83,Сумма!$B$3:$C$855,2,FALSE)),0,IF(VLOOKUP($C83,Сумма!$B$3:$N$855,13,FALSE)=I83,VLOOKUP($C83,Сумма!$B$3:$C$855,2,FALSE),0))</f>
        <v>СШОР 18 Авдеев</v>
      </c>
    </row>
    <row r="84" spans="1:10" x14ac:dyDescent="0.35">
      <c r="A84" t="str">
        <f t="shared" si="1"/>
        <v>Чиркова АннаЖ14</v>
      </c>
      <c r="B84" s="4">
        <v>19</v>
      </c>
      <c r="C84" s="4" t="s">
        <v>116</v>
      </c>
      <c r="D84" s="4" t="s">
        <v>61</v>
      </c>
      <c r="E84" s="4">
        <v>2008</v>
      </c>
      <c r="F84" s="5">
        <v>1.6493055555555556E-2</v>
      </c>
      <c r="G84" s="4">
        <v>19</v>
      </c>
      <c r="H84" s="4">
        <v>169.4</v>
      </c>
      <c r="I84" s="16" t="s">
        <v>965</v>
      </c>
      <c r="J84" t="str">
        <f>IF(ISERROR(VLOOKUP($C84,Сумма!$B$3:$C$855,2,FALSE)),0,IF(VLOOKUP($C84,Сумма!$B$3:$N$855,13,FALSE)=I84,VLOOKUP($C84,Сумма!$B$3:$C$855,2,FALSE),0))</f>
        <v>СШОР 18 Азимут</v>
      </c>
    </row>
    <row r="85" spans="1:10" x14ac:dyDescent="0.35">
      <c r="A85" t="str">
        <f t="shared" si="1"/>
        <v>Харичкова КсенияЖ14</v>
      </c>
      <c r="B85" s="4">
        <v>20</v>
      </c>
      <c r="C85" s="4" t="s">
        <v>448</v>
      </c>
      <c r="D85" s="4" t="s">
        <v>39</v>
      </c>
      <c r="E85" s="4">
        <v>2009</v>
      </c>
      <c r="F85" s="5">
        <v>1.6828703703703703E-2</v>
      </c>
      <c r="G85" s="4">
        <v>20</v>
      </c>
      <c r="H85" s="4">
        <v>166.8</v>
      </c>
      <c r="I85" s="16" t="s">
        <v>965</v>
      </c>
      <c r="J85" t="str">
        <f>IF(ISERROR(VLOOKUP($C85,Сумма!$B$3:$C$855,2,FALSE)),0,IF(VLOOKUP($C85,Сумма!$B$3:$N$855,13,FALSE)=I85,VLOOKUP($C85,Сумма!$B$3:$C$855,2,FALSE),0))</f>
        <v>СШОР 18 Sirius Пи</v>
      </c>
    </row>
    <row r="86" spans="1:10" x14ac:dyDescent="0.35">
      <c r="A86" t="str">
        <f t="shared" si="1"/>
        <v>Топорова АлисаЖ14</v>
      </c>
      <c r="B86" s="4">
        <v>21</v>
      </c>
      <c r="C86" s="4" t="s">
        <v>109</v>
      </c>
      <c r="D86" s="4" t="s">
        <v>61</v>
      </c>
      <c r="E86" s="4">
        <v>2008</v>
      </c>
      <c r="F86" s="5">
        <v>1.7754629629629631E-2</v>
      </c>
      <c r="G86" s="4">
        <v>21</v>
      </c>
      <c r="H86" s="4">
        <v>159.4</v>
      </c>
      <c r="I86" s="16" t="s">
        <v>965</v>
      </c>
      <c r="J86" t="str">
        <f>IF(ISERROR(VLOOKUP($C86,Сумма!$B$3:$C$855,2,FALSE)),0,IF(VLOOKUP($C86,Сумма!$B$3:$N$855,13,FALSE)=I86,VLOOKUP($C86,Сумма!$B$3:$C$855,2,FALSE),0))</f>
        <v>СШОР 18 Азимут</v>
      </c>
    </row>
    <row r="87" spans="1:10" x14ac:dyDescent="0.35">
      <c r="A87" t="str">
        <f t="shared" si="1"/>
        <v>Бейнарович АнгелинаЖ14</v>
      </c>
      <c r="B87" s="4">
        <v>22</v>
      </c>
      <c r="C87" s="4" t="s">
        <v>104</v>
      </c>
      <c r="D87" s="4" t="s">
        <v>39</v>
      </c>
      <c r="E87" s="4">
        <v>2009</v>
      </c>
      <c r="F87" s="5">
        <v>1.8865740740740742E-2</v>
      </c>
      <c r="G87" s="4">
        <v>22</v>
      </c>
      <c r="H87" s="4">
        <v>150.6</v>
      </c>
      <c r="I87" s="16" t="s">
        <v>965</v>
      </c>
      <c r="J87" t="str">
        <f>IF(ISERROR(VLOOKUP($C87,Сумма!$B$3:$C$855,2,FALSE)),0,IF(VLOOKUP($C87,Сумма!$B$3:$N$855,13,FALSE)=I87,VLOOKUP($C87,Сумма!$B$3:$C$855,2,FALSE),0))</f>
        <v>СШОР 18 Sirius Пи</v>
      </c>
    </row>
    <row r="88" spans="1:10" x14ac:dyDescent="0.35">
      <c r="A88" t="str">
        <f t="shared" si="1"/>
        <v>Малай МелисаЖ14</v>
      </c>
      <c r="B88" s="4">
        <v>23</v>
      </c>
      <c r="C88" s="4" t="s">
        <v>110</v>
      </c>
      <c r="D88" s="4" t="s">
        <v>33</v>
      </c>
      <c r="E88" s="4">
        <v>2008</v>
      </c>
      <c r="F88" s="5">
        <v>1.8877314814814816E-2</v>
      </c>
      <c r="G88" s="4">
        <v>23</v>
      </c>
      <c r="H88" s="4">
        <v>150.6</v>
      </c>
      <c r="I88" s="16" t="s">
        <v>965</v>
      </c>
      <c r="J88" t="str">
        <f>IF(ISERROR(VLOOKUP($C88,Сумма!$B$3:$C$855,2,FALSE)),0,IF(VLOOKUP($C88,Сумма!$B$3:$N$855,13,FALSE)=I88,VLOOKUP($C88,Сумма!$B$3:$C$855,2,FALSE),0))</f>
        <v>СШОР 18 ОРИОН</v>
      </c>
    </row>
    <row r="89" spans="1:10" x14ac:dyDescent="0.35">
      <c r="A89" t="str">
        <f t="shared" si="1"/>
        <v>Бердникова ЕваЖ14</v>
      </c>
      <c r="B89" s="4">
        <v>24</v>
      </c>
      <c r="C89" s="4" t="s">
        <v>450</v>
      </c>
      <c r="D89" s="4" t="s">
        <v>112</v>
      </c>
      <c r="E89" s="4">
        <v>2008</v>
      </c>
      <c r="F89" s="5">
        <v>1.9733796296296298E-2</v>
      </c>
      <c r="G89" s="4">
        <v>24</v>
      </c>
      <c r="H89" s="4">
        <v>143.80000000000001</v>
      </c>
      <c r="I89" s="16" t="s">
        <v>965</v>
      </c>
      <c r="J89" t="str">
        <f>IF(ISERROR(VLOOKUP($C89,Сумма!$B$3:$C$855,2,FALSE)),0,IF(VLOOKUP($C89,Сумма!$B$3:$N$855,13,FALSE)=I89,VLOOKUP($C89,Сумма!$B$3:$C$855,2,FALSE),0))</f>
        <v>СШОР 18 Канищева</v>
      </c>
    </row>
    <row r="90" spans="1:10" x14ac:dyDescent="0.35">
      <c r="A90" t="str">
        <f t="shared" si="1"/>
        <v>Фролова ДарьяЖ14</v>
      </c>
      <c r="B90" s="4">
        <v>25</v>
      </c>
      <c r="C90" s="4" t="s">
        <v>449</v>
      </c>
      <c r="D90" s="4" t="s">
        <v>112</v>
      </c>
      <c r="E90" s="4">
        <v>2008</v>
      </c>
      <c r="F90" s="5">
        <v>2.013888888888889E-2</v>
      </c>
      <c r="G90" s="4">
        <v>25</v>
      </c>
      <c r="H90" s="4">
        <v>140.6</v>
      </c>
      <c r="I90" s="16" t="s">
        <v>965</v>
      </c>
      <c r="J90" t="str">
        <f>IF(ISERROR(VLOOKUP($C90,Сумма!$B$3:$C$855,2,FALSE)),0,IF(VLOOKUP($C90,Сумма!$B$3:$N$855,13,FALSE)=I90,VLOOKUP($C90,Сумма!$B$3:$C$855,2,FALSE),0))</f>
        <v>СШОР 18 Канищева</v>
      </c>
    </row>
    <row r="91" spans="1:10" x14ac:dyDescent="0.35">
      <c r="A91" t="str">
        <f t="shared" si="1"/>
        <v>Талтынова ВикторияЖ14</v>
      </c>
      <c r="B91" s="4">
        <v>26</v>
      </c>
      <c r="C91" s="4" t="s">
        <v>105</v>
      </c>
      <c r="D91" s="4" t="s">
        <v>58</v>
      </c>
      <c r="E91" s="4">
        <v>2008</v>
      </c>
      <c r="F91" s="5">
        <v>2.1331018518518517E-2</v>
      </c>
      <c r="G91" s="4">
        <v>26</v>
      </c>
      <c r="H91" s="4">
        <v>131.1</v>
      </c>
      <c r="I91" s="16" t="s">
        <v>965</v>
      </c>
      <c r="J91" t="str">
        <f>IF(ISERROR(VLOOKUP($C91,Сумма!$B$3:$C$855,2,FALSE)),0,IF(VLOOKUP($C91,Сумма!$B$3:$N$855,13,FALSE)=I91,VLOOKUP($C91,Сумма!$B$3:$C$855,2,FALSE),0))</f>
        <v>СШОР 18 Дон спорт</v>
      </c>
    </row>
    <row r="92" spans="1:10" x14ac:dyDescent="0.35">
      <c r="A92" t="str">
        <f t="shared" si="1"/>
        <v>Якименко ВикторияЖ14</v>
      </c>
      <c r="B92" s="4">
        <v>27</v>
      </c>
      <c r="C92" s="4" t="s">
        <v>122</v>
      </c>
      <c r="D92" s="4" t="s">
        <v>112</v>
      </c>
      <c r="E92" s="4">
        <v>2009</v>
      </c>
      <c r="F92" s="5">
        <v>2.2337962962962962E-2</v>
      </c>
      <c r="G92" s="4">
        <v>27</v>
      </c>
      <c r="H92" s="4">
        <v>123.1</v>
      </c>
      <c r="I92" s="16" t="s">
        <v>965</v>
      </c>
      <c r="J92" t="str">
        <f>IF(ISERROR(VLOOKUP($C92,Сумма!$B$3:$C$855,2,FALSE)),0,IF(VLOOKUP($C92,Сумма!$B$3:$N$855,13,FALSE)=I92,VLOOKUP($C92,Сумма!$B$3:$C$855,2,FALSE),0))</f>
        <v>СШОР 18 Канищева</v>
      </c>
    </row>
    <row r="93" spans="1:10" x14ac:dyDescent="0.35">
      <c r="A93" t="str">
        <f t="shared" si="1"/>
        <v>Комарова ВикторияЖ14</v>
      </c>
      <c r="B93" s="4">
        <v>28</v>
      </c>
      <c r="C93" s="4" t="s">
        <v>118</v>
      </c>
      <c r="D93" s="4" t="s">
        <v>37</v>
      </c>
      <c r="E93" s="4">
        <v>2009</v>
      </c>
      <c r="F93" s="5">
        <v>2.6805555555555555E-2</v>
      </c>
      <c r="G93" s="4">
        <v>28</v>
      </c>
      <c r="H93" s="4">
        <v>87.8</v>
      </c>
      <c r="I93" s="16" t="s">
        <v>965</v>
      </c>
      <c r="J93" t="str">
        <f>IF(ISERROR(VLOOKUP($C93,Сумма!$B$3:$C$855,2,FALSE)),0,IF(VLOOKUP($C93,Сумма!$B$3:$N$855,13,FALSE)=I93,VLOOKUP($C93,Сумма!$B$3:$C$855,2,FALSE),0))</f>
        <v>СШОР 18 Макейчик</v>
      </c>
    </row>
    <row r="94" spans="1:10" x14ac:dyDescent="0.35">
      <c r="A94" t="str">
        <f t="shared" si="1"/>
        <v>Бычуткина АлександраЖ14</v>
      </c>
      <c r="B94" s="4">
        <v>29</v>
      </c>
      <c r="C94" s="4" t="s">
        <v>730</v>
      </c>
      <c r="D94" s="4" t="s">
        <v>48</v>
      </c>
      <c r="E94" s="4">
        <v>2008</v>
      </c>
      <c r="F94" s="5">
        <v>2.7581018518518519E-2</v>
      </c>
      <c r="G94" s="4">
        <v>29</v>
      </c>
      <c r="H94" s="4">
        <v>81.599999999999994</v>
      </c>
      <c r="I94" s="16" t="s">
        <v>965</v>
      </c>
      <c r="J94" t="str">
        <f>IF(ISERROR(VLOOKUP($C94,Сумма!$B$3:$C$855,2,FALSE)),0,IF(VLOOKUP($C94,Сумма!$B$3:$N$855,13,FALSE)=I94,VLOOKUP($C94,Сумма!$B$3:$C$855,2,FALSE),0))</f>
        <v>СШОР 18 Юго-Запад</v>
      </c>
    </row>
    <row r="95" spans="1:10" x14ac:dyDescent="0.35">
      <c r="A95" t="str">
        <f t="shared" si="1"/>
        <v>Серебрянникова АликаЖ14</v>
      </c>
      <c r="B95" s="4">
        <v>30</v>
      </c>
      <c r="C95" s="4" t="s">
        <v>910</v>
      </c>
      <c r="D95" s="4" t="s">
        <v>37</v>
      </c>
      <c r="E95" s="4">
        <v>2010</v>
      </c>
      <c r="F95" s="5">
        <v>2.8819444444444443E-2</v>
      </c>
      <c r="G95" s="4">
        <v>30</v>
      </c>
      <c r="H95" s="4">
        <v>71.8</v>
      </c>
      <c r="I95" s="16" t="s">
        <v>965</v>
      </c>
      <c r="J95" t="str">
        <f>IF(ISERROR(VLOOKUP($C95,Сумма!$B$3:$C$855,2,FALSE)),0,IF(VLOOKUP($C95,Сумма!$B$3:$N$855,13,FALSE)=I95,VLOOKUP($C95,Сумма!$B$3:$C$855,2,FALSE),0))</f>
        <v>СШОР 18 Макейчик</v>
      </c>
    </row>
    <row r="96" spans="1:10" x14ac:dyDescent="0.35">
      <c r="A96" t="str">
        <f t="shared" si="1"/>
        <v>Анненко ИринаЖ14</v>
      </c>
      <c r="B96" s="4">
        <v>31</v>
      </c>
      <c r="C96" s="4" t="s">
        <v>911</v>
      </c>
      <c r="D96" s="4" t="s">
        <v>406</v>
      </c>
      <c r="E96" s="4">
        <v>2008</v>
      </c>
      <c r="F96" s="5">
        <v>4.3055555555555562E-2</v>
      </c>
      <c r="G96" s="4">
        <v>31</v>
      </c>
      <c r="H96" s="4">
        <v>1</v>
      </c>
      <c r="I96" s="16" t="s">
        <v>965</v>
      </c>
      <c r="J96" t="str">
        <f>IF(ISERROR(VLOOKUP($C96,Сумма!$B$3:$C$855,2,FALSE)),0,IF(VLOOKUP($C96,Сумма!$B$3:$N$855,13,FALSE)=I96,VLOOKUP($C96,Сумма!$B$3:$C$855,2,FALSE),0))</f>
        <v>ШСК Пламя (СОШ №79)</v>
      </c>
    </row>
    <row r="97" spans="1:10" x14ac:dyDescent="0.35">
      <c r="A97" t="str">
        <f t="shared" si="1"/>
        <v>Лавлинская ВикторияЖ14</v>
      </c>
      <c r="B97" s="4">
        <v>32</v>
      </c>
      <c r="C97" s="4" t="s">
        <v>912</v>
      </c>
      <c r="D97" s="4" t="s">
        <v>821</v>
      </c>
      <c r="E97" s="4">
        <v>2009</v>
      </c>
      <c r="F97" s="5">
        <v>6.173611111111111E-2</v>
      </c>
      <c r="G97" s="4">
        <v>32</v>
      </c>
      <c r="H97" s="4">
        <v>1</v>
      </c>
      <c r="I97" s="16" t="s">
        <v>965</v>
      </c>
      <c r="J97" t="str">
        <f>IF(ISERROR(VLOOKUP($C97,Сумма!$B$3:$C$855,2,FALSE)),0,IF(VLOOKUP($C97,Сумма!$B$3:$N$855,13,FALSE)=I97,VLOOKUP($C97,Сумма!$B$3:$C$855,2,FALSE),0))</f>
        <v>СШОР 18 Паровоз</v>
      </c>
    </row>
    <row r="98" spans="1:10" ht="15.5" x14ac:dyDescent="0.35">
      <c r="A98" t="str">
        <f t="shared" si="1"/>
        <v/>
      </c>
      <c r="B98" s="40" t="s">
        <v>913</v>
      </c>
      <c r="C98" s="40"/>
      <c r="D98" s="40"/>
      <c r="E98" s="40"/>
      <c r="F98" s="40"/>
      <c r="G98" s="40"/>
      <c r="H98" s="40"/>
      <c r="I98" s="17"/>
      <c r="J98">
        <f>IF(ISERROR(VLOOKUP($C98,Сумма!$B$3:$C$855,2,FALSE)),0,IF(VLOOKUP($C98,Сумма!$B$3:$N$855,13,FALSE)=I98,VLOOKUP($C98,Сумма!$B$3:$C$855,2,FALSE),0))</f>
        <v>0</v>
      </c>
    </row>
    <row r="99" spans="1:10" ht="15.5" x14ac:dyDescent="0.35">
      <c r="A99" t="str">
        <f t="shared" si="1"/>
        <v/>
      </c>
      <c r="B99" s="40"/>
      <c r="C99" s="40"/>
      <c r="D99" s="40"/>
      <c r="E99" s="40"/>
      <c r="F99" s="40"/>
      <c r="G99" s="40"/>
      <c r="H99" s="40"/>
      <c r="I99" s="17"/>
      <c r="J99">
        <f>IF(ISERROR(VLOOKUP($C99,Сумма!$B$3:$C$855,2,FALSE)),0,IF(VLOOKUP($C99,Сумма!$B$3:$N$855,13,FALSE)=I99,VLOOKUP($C99,Сумма!$B$3:$C$855,2,FALSE),0))</f>
        <v>0</v>
      </c>
    </row>
    <row r="100" spans="1:10" ht="28" x14ac:dyDescent="0.35">
      <c r="A100" t="str">
        <f t="shared" si="1"/>
        <v>Фамилия, имя</v>
      </c>
      <c r="B100" s="3" t="s">
        <v>20</v>
      </c>
      <c r="C100" s="4" t="s">
        <v>31</v>
      </c>
      <c r="D100" s="4" t="s">
        <v>21</v>
      </c>
      <c r="E100" s="4" t="s">
        <v>22</v>
      </c>
      <c r="F100" s="4" t="s">
        <v>23</v>
      </c>
      <c r="G100" s="4" t="s">
        <v>24</v>
      </c>
      <c r="H100" s="4" t="s">
        <v>25</v>
      </c>
      <c r="I100" s="16"/>
      <c r="J100">
        <f>IF(ISERROR(VLOOKUP($C100,Сумма!$B$3:$C$855,2,FALSE)),0,IF(VLOOKUP($C100,Сумма!$B$3:$N$855,13,FALSE)=I100,VLOOKUP($C100,Сумма!$B$3:$C$855,2,FALSE),0))</f>
        <v>0</v>
      </c>
    </row>
    <row r="101" spans="1:10" x14ac:dyDescent="0.35">
      <c r="A101" t="str">
        <f t="shared" si="1"/>
        <v>Кудинова ДарьяЖ16</v>
      </c>
      <c r="B101" s="4">
        <v>1</v>
      </c>
      <c r="C101" s="4" t="s">
        <v>457</v>
      </c>
      <c r="D101" s="4" t="s">
        <v>784</v>
      </c>
      <c r="E101" s="4">
        <v>2007</v>
      </c>
      <c r="F101" s="5">
        <v>1.3923611111111111E-2</v>
      </c>
      <c r="G101" s="4">
        <v>1</v>
      </c>
      <c r="H101" s="4">
        <v>200</v>
      </c>
      <c r="I101" s="16" t="s">
        <v>966</v>
      </c>
      <c r="J101" t="str">
        <f>IF(ISERROR(VLOOKUP($C101,Сумма!$B$3:$C$855,2,FALSE)),0,IF(VLOOKUP($C101,Сумма!$B$3:$N$855,13,FALSE)=I101,VLOOKUP($C101,Сумма!$B$3:$C$855,2,FALSE),0))</f>
        <v>СШОР 18 Авдеев</v>
      </c>
    </row>
    <row r="102" spans="1:10" x14ac:dyDescent="0.35">
      <c r="A102" t="str">
        <f t="shared" si="1"/>
        <v>Степанова АлисаЖ16</v>
      </c>
      <c r="B102" s="4">
        <v>2</v>
      </c>
      <c r="C102" s="4" t="s">
        <v>455</v>
      </c>
      <c r="D102" s="4" t="s">
        <v>37</v>
      </c>
      <c r="E102" s="4">
        <v>2007</v>
      </c>
      <c r="F102" s="5">
        <v>1.4641203703703703E-2</v>
      </c>
      <c r="G102" s="4">
        <v>2</v>
      </c>
      <c r="H102" s="4">
        <v>194.9</v>
      </c>
      <c r="I102" s="16" t="s">
        <v>966</v>
      </c>
      <c r="J102" t="str">
        <f>IF(ISERROR(VLOOKUP($C102,Сумма!$B$3:$C$855,2,FALSE)),0,IF(VLOOKUP($C102,Сумма!$B$3:$N$855,13,FALSE)=I102,VLOOKUP($C102,Сумма!$B$3:$C$855,2,FALSE),0))</f>
        <v>СШОР 18 Макейчик</v>
      </c>
    </row>
    <row r="103" spans="1:10" x14ac:dyDescent="0.35">
      <c r="A103" t="str">
        <f t="shared" si="1"/>
        <v>Лаврова ВероникаЖ16</v>
      </c>
      <c r="B103" s="4">
        <v>3</v>
      </c>
      <c r="C103" s="4" t="s">
        <v>154</v>
      </c>
      <c r="D103" s="4" t="s">
        <v>98</v>
      </c>
      <c r="E103" s="4">
        <v>2007</v>
      </c>
      <c r="F103" s="5">
        <v>1.5081018518518516E-2</v>
      </c>
      <c r="G103" s="4">
        <v>3</v>
      </c>
      <c r="H103" s="4">
        <v>191.7</v>
      </c>
      <c r="I103" s="16" t="s">
        <v>966</v>
      </c>
      <c r="J103" t="str">
        <f>IF(ISERROR(VLOOKUP($C103,Сумма!$B$3:$C$855,2,FALSE)),0,IF(VLOOKUP($C103,Сумма!$B$3:$N$855,13,FALSE)=I103,VLOOKUP($C103,Сумма!$B$3:$C$855,2,FALSE),0))</f>
        <v>СШОР 18 Торнадо</v>
      </c>
    </row>
    <row r="104" spans="1:10" x14ac:dyDescent="0.35">
      <c r="A104" t="str">
        <f t="shared" si="1"/>
        <v>Калантарова АлинаЖ16</v>
      </c>
      <c r="B104" s="4">
        <v>4</v>
      </c>
      <c r="C104" s="4" t="s">
        <v>127</v>
      </c>
      <c r="D104" s="4" t="s">
        <v>58</v>
      </c>
      <c r="E104" s="4">
        <v>2007</v>
      </c>
      <c r="F104" s="5">
        <v>1.5474537037037038E-2</v>
      </c>
      <c r="G104" s="4">
        <v>4</v>
      </c>
      <c r="H104" s="4">
        <v>188.9</v>
      </c>
      <c r="I104" s="16" t="s">
        <v>966</v>
      </c>
      <c r="J104" t="str">
        <f>IF(ISERROR(VLOOKUP($C104,Сумма!$B$3:$C$855,2,FALSE)),0,IF(VLOOKUP($C104,Сумма!$B$3:$N$855,13,FALSE)=I104,VLOOKUP($C104,Сумма!$B$3:$C$855,2,FALSE),0))</f>
        <v>СШОР 18 Дон спорт</v>
      </c>
    </row>
    <row r="105" spans="1:10" x14ac:dyDescent="0.35">
      <c r="A105" t="str">
        <f t="shared" si="1"/>
        <v>Киселева ЕлизаветаЖ16</v>
      </c>
      <c r="B105" s="4">
        <v>5</v>
      </c>
      <c r="C105" s="4" t="s">
        <v>136</v>
      </c>
      <c r="D105" s="4" t="s">
        <v>48</v>
      </c>
      <c r="E105" s="4">
        <v>2007</v>
      </c>
      <c r="F105" s="5">
        <v>1.5486111111111112E-2</v>
      </c>
      <c r="G105" s="4">
        <v>5</v>
      </c>
      <c r="H105" s="4">
        <v>188.8</v>
      </c>
      <c r="I105" s="16" t="s">
        <v>966</v>
      </c>
      <c r="J105" t="str">
        <f>IF(ISERROR(VLOOKUP($C105,Сумма!$B$3:$C$855,2,FALSE)),0,IF(VLOOKUP($C105,Сумма!$B$3:$N$855,13,FALSE)=I105,VLOOKUP($C105,Сумма!$B$3:$C$855,2,FALSE),0))</f>
        <v>СШОР 18 Юго-Запад</v>
      </c>
    </row>
    <row r="106" spans="1:10" x14ac:dyDescent="0.35">
      <c r="A106" t="str">
        <f t="shared" si="1"/>
        <v>Клёсова ВикторияЖ16</v>
      </c>
      <c r="B106" s="4">
        <v>6</v>
      </c>
      <c r="C106" s="4" t="s">
        <v>460</v>
      </c>
      <c r="D106" s="4" t="s">
        <v>784</v>
      </c>
      <c r="E106" s="4">
        <v>2006</v>
      </c>
      <c r="F106" s="5">
        <v>1.6145833333333335E-2</v>
      </c>
      <c r="G106" s="4">
        <v>6</v>
      </c>
      <c r="H106" s="4">
        <v>184.1</v>
      </c>
      <c r="I106" s="16" t="s">
        <v>966</v>
      </c>
      <c r="J106" t="str">
        <f>IF(ISERROR(VLOOKUP($C106,Сумма!$B$3:$C$855,2,FALSE)),0,IF(VLOOKUP($C106,Сумма!$B$3:$N$855,13,FALSE)=I106,VLOOKUP($C106,Сумма!$B$3:$C$855,2,FALSE),0))</f>
        <v>СШОР 18 Авдеев</v>
      </c>
    </row>
    <row r="107" spans="1:10" x14ac:dyDescent="0.35">
      <c r="A107" t="str">
        <f t="shared" si="1"/>
        <v>Трофимова МарияЖ16</v>
      </c>
      <c r="B107" s="4">
        <v>7</v>
      </c>
      <c r="C107" s="4" t="s">
        <v>130</v>
      </c>
      <c r="D107" s="4" t="s">
        <v>48</v>
      </c>
      <c r="E107" s="4">
        <v>2006</v>
      </c>
      <c r="F107" s="5">
        <v>1.6238425925925924E-2</v>
      </c>
      <c r="G107" s="4">
        <v>7</v>
      </c>
      <c r="H107" s="4">
        <v>183.4</v>
      </c>
      <c r="I107" s="16" t="s">
        <v>966</v>
      </c>
      <c r="J107" t="str">
        <f>IF(ISERROR(VLOOKUP($C107,Сумма!$B$3:$C$855,2,FALSE)),0,IF(VLOOKUP($C107,Сумма!$B$3:$N$855,13,FALSE)=I107,VLOOKUP($C107,Сумма!$B$3:$C$855,2,FALSE),0))</f>
        <v>СШОР 18 Юго-Запад</v>
      </c>
    </row>
    <row r="108" spans="1:10" x14ac:dyDescent="0.35">
      <c r="A108" t="str">
        <f t="shared" si="1"/>
        <v>Шипилова ВалерияЖ16</v>
      </c>
      <c r="B108" s="4">
        <v>8</v>
      </c>
      <c r="C108" s="4" t="s">
        <v>663</v>
      </c>
      <c r="D108" s="4" t="s">
        <v>98</v>
      </c>
      <c r="E108" s="4">
        <v>2006</v>
      </c>
      <c r="F108" s="5">
        <v>1.6435185185185188E-2</v>
      </c>
      <c r="G108" s="4">
        <v>8</v>
      </c>
      <c r="H108" s="4">
        <v>182</v>
      </c>
      <c r="I108" s="16" t="s">
        <v>966</v>
      </c>
      <c r="J108" t="str">
        <f>IF(ISERROR(VLOOKUP($C108,Сумма!$B$3:$C$855,2,FALSE)),0,IF(VLOOKUP($C108,Сумма!$B$3:$N$855,13,FALSE)=I108,VLOOKUP($C108,Сумма!$B$3:$C$855,2,FALSE),0))</f>
        <v>СШОР 18 Торнадо</v>
      </c>
    </row>
    <row r="109" spans="1:10" x14ac:dyDescent="0.35">
      <c r="A109" t="str">
        <f t="shared" si="1"/>
        <v>Перепеченая АннаЖ16</v>
      </c>
      <c r="B109" s="4">
        <v>9</v>
      </c>
      <c r="C109" s="4" t="s">
        <v>134</v>
      </c>
      <c r="D109" s="4" t="s">
        <v>37</v>
      </c>
      <c r="E109" s="4">
        <v>2007</v>
      </c>
      <c r="F109" s="5">
        <v>1.6851851851851851E-2</v>
      </c>
      <c r="G109" s="4">
        <v>9</v>
      </c>
      <c r="H109" s="4">
        <v>179</v>
      </c>
      <c r="I109" s="16" t="s">
        <v>966</v>
      </c>
      <c r="J109" t="str">
        <f>IF(ISERROR(VLOOKUP($C109,Сумма!$B$3:$C$855,2,FALSE)),0,IF(VLOOKUP($C109,Сумма!$B$3:$N$855,13,FALSE)=I109,VLOOKUP($C109,Сумма!$B$3:$C$855,2,FALSE),0))</f>
        <v>СШОР 18 Макейчик</v>
      </c>
    </row>
    <row r="110" spans="1:10" x14ac:dyDescent="0.35">
      <c r="A110" t="str">
        <f t="shared" si="1"/>
        <v>Огаркова УльянаЖ16</v>
      </c>
      <c r="B110" s="4">
        <v>10</v>
      </c>
      <c r="C110" s="4" t="s">
        <v>131</v>
      </c>
      <c r="D110" s="4" t="s">
        <v>48</v>
      </c>
      <c r="E110" s="4">
        <v>2007</v>
      </c>
      <c r="F110" s="5">
        <v>1.7094907407407409E-2</v>
      </c>
      <c r="G110" s="4">
        <v>10</v>
      </c>
      <c r="H110" s="4">
        <v>177.3</v>
      </c>
      <c r="I110" s="16" t="s">
        <v>966</v>
      </c>
      <c r="J110" t="str">
        <f>IF(ISERROR(VLOOKUP($C110,Сумма!$B$3:$C$855,2,FALSE)),0,IF(VLOOKUP($C110,Сумма!$B$3:$N$855,13,FALSE)=I110,VLOOKUP($C110,Сумма!$B$3:$C$855,2,FALSE),0))</f>
        <v>СШОР 18 Юго-Запад</v>
      </c>
    </row>
    <row r="111" spans="1:10" x14ac:dyDescent="0.35">
      <c r="A111" t="str">
        <f t="shared" si="1"/>
        <v>Потапенко ЕлизаветаЖ16</v>
      </c>
      <c r="B111" s="4">
        <v>11</v>
      </c>
      <c r="C111" s="4" t="s">
        <v>126</v>
      </c>
      <c r="D111" s="4" t="s">
        <v>98</v>
      </c>
      <c r="E111" s="4">
        <v>2006</v>
      </c>
      <c r="F111" s="5">
        <v>1.7118055555555556E-2</v>
      </c>
      <c r="G111" s="4">
        <v>11</v>
      </c>
      <c r="H111" s="4">
        <v>177.1</v>
      </c>
      <c r="I111" s="16" t="s">
        <v>966</v>
      </c>
      <c r="J111" t="str">
        <f>IF(ISERROR(VLOOKUP($C111,Сумма!$B$3:$C$855,2,FALSE)),0,IF(VLOOKUP($C111,Сумма!$B$3:$N$855,13,FALSE)=I111,VLOOKUP($C111,Сумма!$B$3:$C$855,2,FALSE),0))</f>
        <v>СШОР 18 Торнадо</v>
      </c>
    </row>
    <row r="112" spans="1:10" x14ac:dyDescent="0.35">
      <c r="A112" t="str">
        <f t="shared" si="1"/>
        <v>Салькова ДарьяЖ16</v>
      </c>
      <c r="B112" s="4">
        <v>12</v>
      </c>
      <c r="C112" s="4" t="s">
        <v>135</v>
      </c>
      <c r="D112" s="4" t="s">
        <v>58</v>
      </c>
      <c r="E112" s="4">
        <v>2007</v>
      </c>
      <c r="F112" s="5">
        <v>1.7152777777777777E-2</v>
      </c>
      <c r="G112" s="4">
        <v>12</v>
      </c>
      <c r="H112" s="4">
        <v>176.9</v>
      </c>
      <c r="I112" s="16" t="s">
        <v>966</v>
      </c>
      <c r="J112" t="str">
        <f>IF(ISERROR(VLOOKUP($C112,Сумма!$B$3:$C$855,2,FALSE)),0,IF(VLOOKUP($C112,Сумма!$B$3:$N$855,13,FALSE)=I112,VLOOKUP($C112,Сумма!$B$3:$C$855,2,FALSE),0))</f>
        <v>СШОР 18 Дон спорт</v>
      </c>
    </row>
    <row r="113" spans="1:10" x14ac:dyDescent="0.35">
      <c r="A113" t="str">
        <f t="shared" si="1"/>
        <v>Герина ВероникаЖ16</v>
      </c>
      <c r="B113" s="4">
        <v>13</v>
      </c>
      <c r="C113" s="4" t="s">
        <v>128</v>
      </c>
      <c r="D113" s="4" t="s">
        <v>58</v>
      </c>
      <c r="E113" s="4">
        <v>2007</v>
      </c>
      <c r="F113" s="5">
        <v>1.7222222222222222E-2</v>
      </c>
      <c r="G113" s="4">
        <v>13</v>
      </c>
      <c r="H113" s="4">
        <v>176.4</v>
      </c>
      <c r="I113" s="16" t="s">
        <v>966</v>
      </c>
      <c r="J113" t="str">
        <f>IF(ISERROR(VLOOKUP($C113,Сумма!$B$3:$C$855,2,FALSE)),0,IF(VLOOKUP($C113,Сумма!$B$3:$N$855,13,FALSE)=I113,VLOOKUP($C113,Сумма!$B$3:$C$855,2,FALSE),0))</f>
        <v>СШОР 18 Дон спорт</v>
      </c>
    </row>
    <row r="114" spans="1:10" x14ac:dyDescent="0.35">
      <c r="A114" t="str">
        <f t="shared" si="1"/>
        <v>Котова АннаЖ16</v>
      </c>
      <c r="B114" s="4">
        <v>14</v>
      </c>
      <c r="C114" s="4" t="s">
        <v>129</v>
      </c>
      <c r="D114" s="4" t="s">
        <v>37</v>
      </c>
      <c r="E114" s="4">
        <v>2006</v>
      </c>
      <c r="F114" s="5">
        <v>1.7696759259259259E-2</v>
      </c>
      <c r="G114" s="4">
        <v>14</v>
      </c>
      <c r="H114" s="4">
        <v>173</v>
      </c>
      <c r="I114" s="16" t="s">
        <v>966</v>
      </c>
      <c r="J114" t="str">
        <f>IF(ISERROR(VLOOKUP($C114,Сумма!$B$3:$C$855,2,FALSE)),0,IF(VLOOKUP($C114,Сумма!$B$3:$N$855,13,FALSE)=I114,VLOOKUP($C114,Сумма!$B$3:$C$855,2,FALSE),0))</f>
        <v>СШОР 18 Макейчик</v>
      </c>
    </row>
    <row r="115" spans="1:10" x14ac:dyDescent="0.35">
      <c r="A115" t="str">
        <f t="shared" si="1"/>
        <v>Тараненко ВладиславаЖ16</v>
      </c>
      <c r="B115" s="4">
        <v>15</v>
      </c>
      <c r="C115" s="4" t="s">
        <v>151</v>
      </c>
      <c r="D115" s="4" t="s">
        <v>37</v>
      </c>
      <c r="E115" s="4">
        <v>2007</v>
      </c>
      <c r="F115" s="5">
        <v>1.9398148148148147E-2</v>
      </c>
      <c r="G115" s="4">
        <v>15</v>
      </c>
      <c r="H115" s="4">
        <v>160.69999999999999</v>
      </c>
      <c r="I115" s="16" t="s">
        <v>966</v>
      </c>
      <c r="J115" t="str">
        <f>IF(ISERROR(VLOOKUP($C115,Сумма!$B$3:$C$855,2,FALSE)),0,IF(VLOOKUP($C115,Сумма!$B$3:$N$855,13,FALSE)=I115,VLOOKUP($C115,Сумма!$B$3:$C$855,2,FALSE),0))</f>
        <v>СШОР 18 Макейчик</v>
      </c>
    </row>
    <row r="116" spans="1:10" x14ac:dyDescent="0.35">
      <c r="A116" t="str">
        <f t="shared" si="1"/>
        <v>Ильина АринаЖ16</v>
      </c>
      <c r="B116" s="4">
        <v>16</v>
      </c>
      <c r="C116" s="4" t="s">
        <v>139</v>
      </c>
      <c r="D116" s="4" t="s">
        <v>37</v>
      </c>
      <c r="E116" s="4">
        <v>2007</v>
      </c>
      <c r="F116" s="5">
        <v>1.9872685185185184E-2</v>
      </c>
      <c r="G116" s="4">
        <v>16</v>
      </c>
      <c r="H116" s="4">
        <v>157.30000000000001</v>
      </c>
      <c r="I116" s="16" t="s">
        <v>966</v>
      </c>
      <c r="J116" t="str">
        <f>IF(ISERROR(VLOOKUP($C116,Сумма!$B$3:$C$855,2,FALSE)),0,IF(VLOOKUP($C116,Сумма!$B$3:$N$855,13,FALSE)=I116,VLOOKUP($C116,Сумма!$B$3:$C$855,2,FALSE),0))</f>
        <v>СШОР 18 Макейчик</v>
      </c>
    </row>
    <row r="117" spans="1:10" x14ac:dyDescent="0.35">
      <c r="A117" t="str">
        <f t="shared" si="1"/>
        <v>Щекунских ЕлизаветаЖ16</v>
      </c>
      <c r="B117" s="4">
        <v>17</v>
      </c>
      <c r="C117" s="4" t="s">
        <v>141</v>
      </c>
      <c r="D117" s="4" t="s">
        <v>112</v>
      </c>
      <c r="E117" s="4">
        <v>2007</v>
      </c>
      <c r="F117" s="5">
        <v>2.0775462962962964E-2</v>
      </c>
      <c r="G117" s="4">
        <v>17</v>
      </c>
      <c r="H117" s="4">
        <v>150.80000000000001</v>
      </c>
      <c r="I117" s="16" t="s">
        <v>966</v>
      </c>
      <c r="J117" t="str">
        <f>IF(ISERROR(VLOOKUP($C117,Сумма!$B$3:$C$855,2,FALSE)),0,IF(VLOOKUP($C117,Сумма!$B$3:$N$855,13,FALSE)=I117,VLOOKUP($C117,Сумма!$B$3:$C$855,2,FALSE),0))</f>
        <v>СШОР 18 Канищева</v>
      </c>
    </row>
    <row r="118" spans="1:10" x14ac:dyDescent="0.35">
      <c r="A118" t="str">
        <f t="shared" si="1"/>
        <v>Помогаева ВикторияЖ16</v>
      </c>
      <c r="B118" s="4">
        <v>18</v>
      </c>
      <c r="C118" s="4" t="s">
        <v>150</v>
      </c>
      <c r="D118" s="4" t="s">
        <v>48</v>
      </c>
      <c r="E118" s="4">
        <v>2007</v>
      </c>
      <c r="F118" s="5">
        <v>2.1284722222222222E-2</v>
      </c>
      <c r="G118" s="4">
        <v>18</v>
      </c>
      <c r="H118" s="4">
        <v>147.19999999999999</v>
      </c>
      <c r="I118" s="16" t="s">
        <v>966</v>
      </c>
      <c r="J118" t="str">
        <f>IF(ISERROR(VLOOKUP($C118,Сумма!$B$3:$C$855,2,FALSE)),0,IF(VLOOKUP($C118,Сумма!$B$3:$N$855,13,FALSE)=I118,VLOOKUP($C118,Сумма!$B$3:$C$855,2,FALSE),0))</f>
        <v>СШОР 18 Юго-Запад</v>
      </c>
    </row>
    <row r="119" spans="1:10" x14ac:dyDescent="0.35">
      <c r="A119" t="str">
        <f t="shared" si="1"/>
        <v>Минина АлександраЖ16</v>
      </c>
      <c r="B119" s="4">
        <v>19</v>
      </c>
      <c r="C119" s="4" t="s">
        <v>463</v>
      </c>
      <c r="D119" s="4" t="s">
        <v>35</v>
      </c>
      <c r="E119" s="4">
        <v>2007</v>
      </c>
      <c r="F119" s="5">
        <v>2.449074074074074E-2</v>
      </c>
      <c r="G119" s="4">
        <v>19</v>
      </c>
      <c r="H119" s="4">
        <v>124.2</v>
      </c>
      <c r="I119" s="16" t="s">
        <v>966</v>
      </c>
      <c r="J119" t="str">
        <f>IF(ISERROR(VLOOKUP($C119,Сумма!$B$3:$C$855,2,FALSE)),0,IF(VLOOKUP($C119,Сумма!$B$3:$N$855,13,FALSE)=I119,VLOOKUP($C119,Сумма!$B$3:$C$855,2,FALSE),0))</f>
        <v>СШОР 18 АТЛЕТ</v>
      </c>
    </row>
    <row r="120" spans="1:10" x14ac:dyDescent="0.35">
      <c r="A120" t="str">
        <f t="shared" si="1"/>
        <v>Семибратова МаргаритаЖ16</v>
      </c>
      <c r="B120" s="4">
        <v>20</v>
      </c>
      <c r="C120" s="4" t="s">
        <v>148</v>
      </c>
      <c r="D120" s="4" t="s">
        <v>149</v>
      </c>
      <c r="E120" s="4">
        <v>2007</v>
      </c>
      <c r="F120" s="4"/>
      <c r="G120" s="4"/>
      <c r="H120" s="4">
        <v>0.01</v>
      </c>
      <c r="I120" s="16" t="s">
        <v>966</v>
      </c>
      <c r="J120" t="str">
        <f>IF(ISERROR(VLOOKUP($C120,Сумма!$B$3:$C$855,2,FALSE)),0,IF(VLOOKUP($C120,Сумма!$B$3:$N$855,13,FALSE)=I120,VLOOKUP($C120,Сумма!$B$3:$C$855,2,FALSE),0))</f>
        <v>СШОР 18 Олимп</v>
      </c>
    </row>
    <row r="121" spans="1:10" x14ac:dyDescent="0.35">
      <c r="A121" t="str">
        <f t="shared" si="1"/>
        <v>Орлянская ЕлизаветаЖ16</v>
      </c>
      <c r="B121" s="4">
        <v>21</v>
      </c>
      <c r="C121" s="4" t="s">
        <v>152</v>
      </c>
      <c r="D121" s="4" t="s">
        <v>94</v>
      </c>
      <c r="E121" s="4">
        <v>2007</v>
      </c>
      <c r="F121" s="4"/>
      <c r="G121" s="4"/>
      <c r="H121" s="4">
        <v>0.01</v>
      </c>
      <c r="I121" s="16" t="s">
        <v>966</v>
      </c>
      <c r="J121" t="str">
        <f>IF(ISERROR(VLOOKUP($C121,Сумма!$B$3:$C$855,2,FALSE)),0,IF(VLOOKUP($C121,Сумма!$B$3:$N$855,13,FALSE)=I121,VLOOKUP($C121,Сумма!$B$3:$C$855,2,FALSE),0))</f>
        <v>СШОР 18 Вильденберг</v>
      </c>
    </row>
    <row r="122" spans="1:10" ht="15.5" x14ac:dyDescent="0.35">
      <c r="A122" t="str">
        <f t="shared" si="1"/>
        <v/>
      </c>
      <c r="B122" s="40" t="s">
        <v>914</v>
      </c>
      <c r="C122" s="40"/>
      <c r="D122" s="40"/>
      <c r="E122" s="40"/>
      <c r="F122" s="40"/>
      <c r="G122" s="40"/>
      <c r="H122" s="40"/>
      <c r="I122" s="17"/>
      <c r="J122">
        <f>IF(ISERROR(VLOOKUP($C122,Сумма!$B$3:$C$855,2,FALSE)),0,IF(VLOOKUP($C122,Сумма!$B$3:$N$855,13,FALSE)=I122,VLOOKUP($C122,Сумма!$B$3:$C$855,2,FALSE),0))</f>
        <v>0</v>
      </c>
    </row>
    <row r="123" spans="1:10" ht="15.5" x14ac:dyDescent="0.35">
      <c r="A123" t="str">
        <f t="shared" si="1"/>
        <v/>
      </c>
      <c r="B123" s="40"/>
      <c r="C123" s="40"/>
      <c r="D123" s="40"/>
      <c r="E123" s="40"/>
      <c r="F123" s="40"/>
      <c r="G123" s="40"/>
      <c r="H123" s="40"/>
      <c r="I123" s="17"/>
      <c r="J123">
        <f>IF(ISERROR(VLOOKUP($C123,Сумма!$B$3:$C$855,2,FALSE)),0,IF(VLOOKUP($C123,Сумма!$B$3:$N$855,13,FALSE)=I123,VLOOKUP($C123,Сумма!$B$3:$C$855,2,FALSE),0))</f>
        <v>0</v>
      </c>
    </row>
    <row r="124" spans="1:10" ht="28" x14ac:dyDescent="0.35">
      <c r="A124" t="str">
        <f t="shared" si="1"/>
        <v>Фамилия, имя</v>
      </c>
      <c r="B124" s="3" t="s">
        <v>20</v>
      </c>
      <c r="C124" s="4" t="s">
        <v>31</v>
      </c>
      <c r="D124" s="4" t="s">
        <v>21</v>
      </c>
      <c r="E124" s="4" t="s">
        <v>22</v>
      </c>
      <c r="F124" s="4" t="s">
        <v>23</v>
      </c>
      <c r="G124" s="4" t="s">
        <v>24</v>
      </c>
      <c r="H124" s="4" t="s">
        <v>25</v>
      </c>
      <c r="I124" s="16"/>
      <c r="J124">
        <f>IF(ISERROR(VLOOKUP($C124,Сумма!$B$3:$C$855,2,FALSE)),0,IF(VLOOKUP($C124,Сумма!$B$3:$N$855,13,FALSE)=I124,VLOOKUP($C124,Сумма!$B$3:$C$855,2,FALSE),0))</f>
        <v>0</v>
      </c>
    </row>
    <row r="125" spans="1:10" x14ac:dyDescent="0.35">
      <c r="A125" t="str">
        <f t="shared" si="1"/>
        <v>Курова АнастасияЖ18</v>
      </c>
      <c r="B125" s="4">
        <v>1</v>
      </c>
      <c r="C125" s="4" t="s">
        <v>810</v>
      </c>
      <c r="D125" s="4" t="s">
        <v>48</v>
      </c>
      <c r="E125" s="4">
        <v>2004</v>
      </c>
      <c r="F125" s="5">
        <v>1.3599537037037037E-2</v>
      </c>
      <c r="G125" s="4">
        <v>1</v>
      </c>
      <c r="H125" s="4">
        <v>200</v>
      </c>
      <c r="I125" s="16" t="s">
        <v>967</v>
      </c>
      <c r="J125" t="str">
        <f>IF(ISERROR(VLOOKUP($C125,Сумма!$B$3:$C$855,2,FALSE)),0,IF(VLOOKUP($C125,Сумма!$B$3:$N$855,13,FALSE)=I125,VLOOKUP($C125,Сумма!$B$3:$C$855,2,FALSE),0))</f>
        <v>СШОР 18 Юго-Запад</v>
      </c>
    </row>
    <row r="126" spans="1:10" x14ac:dyDescent="0.35">
      <c r="A126" t="str">
        <f t="shared" si="1"/>
        <v>Вильденберг ВалерияЖ18</v>
      </c>
      <c r="B126" s="4">
        <v>2</v>
      </c>
      <c r="C126" s="4" t="s">
        <v>458</v>
      </c>
      <c r="D126" s="4" t="s">
        <v>94</v>
      </c>
      <c r="E126" s="4">
        <v>2007</v>
      </c>
      <c r="F126" s="5">
        <v>1.5127314814814816E-2</v>
      </c>
      <c r="G126" s="4">
        <v>2</v>
      </c>
      <c r="H126" s="4">
        <v>188.8</v>
      </c>
      <c r="I126" s="16" t="s">
        <v>967</v>
      </c>
      <c r="J126">
        <f>IF(ISERROR(VLOOKUP($C126,Сумма!$B$3:$C$855,2,FALSE)),0,IF(VLOOKUP($C126,Сумма!$B$3:$N$855,13,FALSE)=I126,VLOOKUP($C126,Сумма!$B$3:$C$855,2,FALSE),0))</f>
        <v>0</v>
      </c>
    </row>
    <row r="127" spans="1:10" x14ac:dyDescent="0.35">
      <c r="A127" t="str">
        <f t="shared" si="1"/>
        <v>Кустова МарияЖ18</v>
      </c>
      <c r="B127" s="4">
        <v>3</v>
      </c>
      <c r="C127" s="4" t="s">
        <v>469</v>
      </c>
      <c r="D127" s="4" t="s">
        <v>33</v>
      </c>
      <c r="E127" s="4">
        <v>2005</v>
      </c>
      <c r="F127" s="5">
        <v>1.5509259259259257E-2</v>
      </c>
      <c r="G127" s="4">
        <v>3</v>
      </c>
      <c r="H127" s="4">
        <v>186</v>
      </c>
      <c r="I127" s="16" t="s">
        <v>967</v>
      </c>
      <c r="J127" t="str">
        <f>IF(ISERROR(VLOOKUP($C127,Сумма!$B$3:$C$855,2,FALSE)),0,IF(VLOOKUP($C127,Сумма!$B$3:$N$855,13,FALSE)=I127,VLOOKUP($C127,Сумма!$B$3:$C$855,2,FALSE),0))</f>
        <v>СШОР 18 ОРИОН</v>
      </c>
    </row>
    <row r="128" spans="1:10" x14ac:dyDescent="0.35">
      <c r="A128" t="str">
        <f t="shared" si="1"/>
        <v>Уварова СофьяЖ18</v>
      </c>
      <c r="B128" s="4">
        <v>4</v>
      </c>
      <c r="C128" s="4" t="s">
        <v>811</v>
      </c>
      <c r="D128" s="4" t="s">
        <v>98</v>
      </c>
      <c r="E128" s="4">
        <v>2007</v>
      </c>
      <c r="F128" s="5">
        <v>1.6238425925925924E-2</v>
      </c>
      <c r="G128" s="4">
        <v>4</v>
      </c>
      <c r="H128" s="4">
        <v>180.6</v>
      </c>
      <c r="I128" s="16" t="s">
        <v>967</v>
      </c>
      <c r="J128" t="str">
        <f>IF(ISERROR(VLOOKUP($C128,Сумма!$B$3:$C$855,2,FALSE)),0,IF(VLOOKUP($C128,Сумма!$B$3:$N$855,13,FALSE)=I128,VLOOKUP($C128,Сумма!$B$3:$C$855,2,FALSE),0))</f>
        <v>СШОР 18 Торнадо</v>
      </c>
    </row>
    <row r="129" spans="1:10" x14ac:dyDescent="0.35">
      <c r="A129" t="str">
        <f t="shared" si="1"/>
        <v>Гладких КсенияЖ18</v>
      </c>
      <c r="B129" s="4">
        <v>5</v>
      </c>
      <c r="C129" s="4" t="s">
        <v>471</v>
      </c>
      <c r="D129" s="4" t="s">
        <v>48</v>
      </c>
      <c r="E129" s="4">
        <v>2004</v>
      </c>
      <c r="F129" s="5">
        <v>1.7766203703703704E-2</v>
      </c>
      <c r="G129" s="4">
        <v>5</v>
      </c>
      <c r="H129" s="4">
        <v>169.4</v>
      </c>
      <c r="I129" s="16" t="s">
        <v>967</v>
      </c>
      <c r="J129" t="str">
        <f>IF(ISERROR(VLOOKUP($C129,Сумма!$B$3:$C$855,2,FALSE)),0,IF(VLOOKUP($C129,Сумма!$B$3:$N$855,13,FALSE)=I129,VLOOKUP($C129,Сумма!$B$3:$C$855,2,FALSE),0))</f>
        <v>СШОР 18 Юго-Запад</v>
      </c>
    </row>
    <row r="130" spans="1:10" x14ac:dyDescent="0.35">
      <c r="A130" t="str">
        <f t="shared" si="1"/>
        <v>Шамарина ЕкатеринаЖ18</v>
      </c>
      <c r="B130" s="4">
        <v>6</v>
      </c>
      <c r="C130" s="4" t="s">
        <v>155</v>
      </c>
      <c r="D130" s="4" t="s">
        <v>33</v>
      </c>
      <c r="E130" s="4">
        <v>2004</v>
      </c>
      <c r="F130" s="5">
        <v>1.7789351851851851E-2</v>
      </c>
      <c r="G130" s="4">
        <v>6</v>
      </c>
      <c r="H130" s="4">
        <v>169.2</v>
      </c>
      <c r="I130" s="16" t="s">
        <v>967</v>
      </c>
      <c r="J130" t="str">
        <f>IF(ISERROR(VLOOKUP($C130,Сумма!$B$3:$C$855,2,FALSE)),0,IF(VLOOKUP($C130,Сумма!$B$3:$N$855,13,FALSE)=I130,VLOOKUP($C130,Сумма!$B$3:$C$855,2,FALSE),0))</f>
        <v>СШОР 18 ОРИОН</v>
      </c>
    </row>
    <row r="131" spans="1:10" x14ac:dyDescent="0.35">
      <c r="A131" t="str">
        <f t="shared" si="1"/>
        <v>Черепанова ЕкатеринаЖ18</v>
      </c>
      <c r="B131" s="4">
        <v>7</v>
      </c>
      <c r="C131" s="4" t="s">
        <v>157</v>
      </c>
      <c r="D131" s="4" t="s">
        <v>37</v>
      </c>
      <c r="E131" s="4">
        <v>2005</v>
      </c>
      <c r="F131" s="5">
        <v>1.9398148148148147E-2</v>
      </c>
      <c r="G131" s="4">
        <v>7</v>
      </c>
      <c r="H131" s="4">
        <v>157.4</v>
      </c>
      <c r="I131" s="16" t="s">
        <v>967</v>
      </c>
      <c r="J131" t="str">
        <f>IF(ISERROR(VLOOKUP($C131,Сумма!$B$3:$C$855,2,FALSE)),0,IF(VLOOKUP($C131,Сумма!$B$3:$N$855,13,FALSE)=I131,VLOOKUP($C131,Сумма!$B$3:$C$855,2,FALSE),0))</f>
        <v>СШОР 18 Макейчик</v>
      </c>
    </row>
    <row r="132" spans="1:10" x14ac:dyDescent="0.35">
      <c r="A132" t="str">
        <f t="shared" si="1"/>
        <v>Моргунова МарияЖ18</v>
      </c>
      <c r="B132" s="4">
        <v>8</v>
      </c>
      <c r="C132" s="4" t="s">
        <v>461</v>
      </c>
      <c r="D132" s="4" t="s">
        <v>98</v>
      </c>
      <c r="E132" s="4">
        <v>2006</v>
      </c>
      <c r="F132" s="5">
        <v>1.9861111111111111E-2</v>
      </c>
      <c r="G132" s="4">
        <v>8</v>
      </c>
      <c r="H132" s="4">
        <v>154</v>
      </c>
      <c r="I132" s="16" t="s">
        <v>967</v>
      </c>
      <c r="J132">
        <f>IF(ISERROR(VLOOKUP($C132,Сумма!$B$3:$C$855,2,FALSE)),0,IF(VLOOKUP($C132,Сумма!$B$3:$N$855,13,FALSE)=I132,VLOOKUP($C132,Сумма!$B$3:$C$855,2,FALSE),0))</f>
        <v>0</v>
      </c>
    </row>
    <row r="133" spans="1:10" x14ac:dyDescent="0.35">
      <c r="A133" t="str">
        <f t="shared" si="1"/>
        <v>Мелихова АнастасияЖ18</v>
      </c>
      <c r="B133" s="4">
        <v>9</v>
      </c>
      <c r="C133" s="4" t="s">
        <v>160</v>
      </c>
      <c r="D133" s="4" t="s">
        <v>61</v>
      </c>
      <c r="E133" s="4">
        <v>2005</v>
      </c>
      <c r="F133" s="5">
        <v>2.224537037037037E-2</v>
      </c>
      <c r="G133" s="4">
        <v>9</v>
      </c>
      <c r="H133" s="4">
        <v>136.5</v>
      </c>
      <c r="I133" s="16" t="s">
        <v>967</v>
      </c>
      <c r="J133" t="str">
        <f>IF(ISERROR(VLOOKUP($C133,Сумма!$B$3:$C$855,2,FALSE)),0,IF(VLOOKUP($C133,Сумма!$B$3:$N$855,13,FALSE)=I133,VLOOKUP($C133,Сумма!$B$3:$C$855,2,FALSE),0))</f>
        <v>СШОР 18 Азимут</v>
      </c>
    </row>
    <row r="134" spans="1:10" x14ac:dyDescent="0.35">
      <c r="A134" t="str">
        <f t="shared" si="1"/>
        <v>Чавкина ЕлизаветаЖ18</v>
      </c>
      <c r="B134" s="4">
        <v>10</v>
      </c>
      <c r="C134" s="4" t="s">
        <v>475</v>
      </c>
      <c r="D134" s="4" t="s">
        <v>61</v>
      </c>
      <c r="E134" s="4">
        <v>2004</v>
      </c>
      <c r="F134" s="5">
        <v>2.4340277777777777E-2</v>
      </c>
      <c r="G134" s="4">
        <v>10</v>
      </c>
      <c r="H134" s="4">
        <v>121.1</v>
      </c>
      <c r="I134" s="16" t="s">
        <v>967</v>
      </c>
      <c r="J134" t="str">
        <f>IF(ISERROR(VLOOKUP($C134,Сумма!$B$3:$C$855,2,FALSE)),0,IF(VLOOKUP($C134,Сумма!$B$3:$N$855,13,FALSE)=I134,VLOOKUP($C134,Сумма!$B$3:$C$855,2,FALSE),0))</f>
        <v>СШОР 18 Азимут</v>
      </c>
    </row>
    <row r="135" spans="1:10" ht="15.5" x14ac:dyDescent="0.35">
      <c r="A135" t="str">
        <f t="shared" si="1"/>
        <v/>
      </c>
      <c r="B135" s="40" t="s">
        <v>915</v>
      </c>
      <c r="C135" s="40"/>
      <c r="D135" s="40"/>
      <c r="E135" s="40"/>
      <c r="F135" s="40"/>
      <c r="G135" s="40"/>
      <c r="H135" s="40"/>
      <c r="I135" s="17"/>
      <c r="J135">
        <f>IF(ISERROR(VLOOKUP($C135,Сумма!$B$3:$C$855,2,FALSE)),0,IF(VLOOKUP($C135,Сумма!$B$3:$N$855,13,FALSE)=I135,VLOOKUP($C135,Сумма!$B$3:$C$855,2,FALSE),0))</f>
        <v>0</v>
      </c>
    </row>
    <row r="136" spans="1:10" ht="15.5" x14ac:dyDescent="0.35">
      <c r="A136" t="str">
        <f t="shared" si="1"/>
        <v/>
      </c>
      <c r="B136" s="40"/>
      <c r="C136" s="40"/>
      <c r="D136" s="40"/>
      <c r="E136" s="40"/>
      <c r="F136" s="40"/>
      <c r="G136" s="40"/>
      <c r="H136" s="40"/>
      <c r="I136" s="17"/>
      <c r="J136">
        <f>IF(ISERROR(VLOOKUP($C136,Сумма!$B$3:$C$855,2,FALSE)),0,IF(VLOOKUP($C136,Сумма!$B$3:$N$855,13,FALSE)=I136,VLOOKUP($C136,Сумма!$B$3:$C$855,2,FALSE),0))</f>
        <v>0</v>
      </c>
    </row>
    <row r="137" spans="1:10" ht="28" x14ac:dyDescent="0.35">
      <c r="A137" t="str">
        <f t="shared" si="1"/>
        <v>Фамилия, имя</v>
      </c>
      <c r="B137" s="3" t="s">
        <v>20</v>
      </c>
      <c r="C137" s="4" t="s">
        <v>31</v>
      </c>
      <c r="D137" s="4" t="s">
        <v>21</v>
      </c>
      <c r="E137" s="4" t="s">
        <v>22</v>
      </c>
      <c r="F137" s="4" t="s">
        <v>23</v>
      </c>
      <c r="G137" s="4" t="s">
        <v>24</v>
      </c>
      <c r="H137" s="4" t="s">
        <v>25</v>
      </c>
      <c r="I137" s="16"/>
      <c r="J137">
        <f>IF(ISERROR(VLOOKUP($C137,Сумма!$B$3:$C$855,2,FALSE)),0,IF(VLOOKUP($C137,Сумма!$B$3:$N$855,13,FALSE)=I137,VLOOKUP($C137,Сумма!$B$3:$C$855,2,FALSE),0))</f>
        <v>0</v>
      </c>
    </row>
    <row r="138" spans="1:10" x14ac:dyDescent="0.35">
      <c r="A138" t="str">
        <f t="shared" si="1"/>
        <v>Макейчик НатальяЖВ</v>
      </c>
      <c r="B138" s="4">
        <v>1</v>
      </c>
      <c r="C138" s="4" t="s">
        <v>163</v>
      </c>
      <c r="D138" s="4" t="s">
        <v>37</v>
      </c>
      <c r="E138" s="4">
        <v>1966</v>
      </c>
      <c r="F138" s="5">
        <v>1.6319444444444445E-2</v>
      </c>
      <c r="G138" s="4">
        <v>1</v>
      </c>
      <c r="H138" s="4">
        <v>200</v>
      </c>
      <c r="I138" s="16" t="s">
        <v>968</v>
      </c>
      <c r="J138" t="str">
        <f>IF(ISERROR(VLOOKUP($C138,Сумма!$B$3:$C$855,2,FALSE)),0,IF(VLOOKUP($C138,Сумма!$B$3:$N$855,13,FALSE)=I138,VLOOKUP($C138,Сумма!$B$3:$C$855,2,FALSE),0))</f>
        <v>СШОР 18 Макейчик</v>
      </c>
    </row>
    <row r="139" spans="1:10" x14ac:dyDescent="0.35">
      <c r="A139" t="str">
        <f t="shared" si="1"/>
        <v>Малыгина МарияЖВ</v>
      </c>
      <c r="B139" s="4">
        <v>2</v>
      </c>
      <c r="C139" s="4" t="s">
        <v>165</v>
      </c>
      <c r="D139" s="4" t="s">
        <v>35</v>
      </c>
      <c r="E139" s="4">
        <v>1983</v>
      </c>
      <c r="F139" s="5">
        <v>1.7372685185185185E-2</v>
      </c>
      <c r="G139" s="4">
        <v>2</v>
      </c>
      <c r="H139" s="4">
        <v>193.6</v>
      </c>
      <c r="I139" s="16" t="s">
        <v>968</v>
      </c>
      <c r="J139" t="str">
        <f>IF(ISERROR(VLOOKUP($C139,Сумма!$B$3:$C$855,2,FALSE)),0,IF(VLOOKUP($C139,Сумма!$B$3:$N$855,13,FALSE)=I139,VLOOKUP($C139,Сумма!$B$3:$C$855,2,FALSE),0))</f>
        <v>СШОР 18 АТЛЕТ</v>
      </c>
    </row>
    <row r="140" spans="1:10" x14ac:dyDescent="0.35">
      <c r="A140" t="str">
        <f t="shared" si="1"/>
        <v>Захарова ЕленаЖВ</v>
      </c>
      <c r="B140" s="4">
        <v>3</v>
      </c>
      <c r="C140" s="4" t="s">
        <v>166</v>
      </c>
      <c r="D140" s="4" t="s">
        <v>37</v>
      </c>
      <c r="E140" s="4">
        <v>1980</v>
      </c>
      <c r="F140" s="5">
        <v>1.7800925925925925E-2</v>
      </c>
      <c r="G140" s="4">
        <v>3</v>
      </c>
      <c r="H140" s="4">
        <v>191</v>
      </c>
      <c r="I140" s="16" t="s">
        <v>968</v>
      </c>
      <c r="J140" t="str">
        <f>IF(ISERROR(VLOOKUP($C140,Сумма!$B$3:$C$855,2,FALSE)),0,IF(VLOOKUP($C140,Сумма!$B$3:$N$855,13,FALSE)=I140,VLOOKUP($C140,Сумма!$B$3:$C$855,2,FALSE),0))</f>
        <v>СШОР 18 Макейчик</v>
      </c>
    </row>
    <row r="141" spans="1:10" x14ac:dyDescent="0.35">
      <c r="A141" t="str">
        <f t="shared" si="1"/>
        <v>Хованская МарияЖВ</v>
      </c>
      <c r="B141" s="4">
        <v>4</v>
      </c>
      <c r="C141" s="4" t="s">
        <v>167</v>
      </c>
      <c r="D141" s="4" t="s">
        <v>33</v>
      </c>
      <c r="E141" s="4">
        <v>1986</v>
      </c>
      <c r="F141" s="5">
        <v>1.8958333333333334E-2</v>
      </c>
      <c r="G141" s="4">
        <v>4</v>
      </c>
      <c r="H141" s="4">
        <v>183.9</v>
      </c>
      <c r="I141" s="16" t="s">
        <v>968</v>
      </c>
      <c r="J141" t="str">
        <f>IF(ISERROR(VLOOKUP($C141,Сумма!$B$3:$C$855,2,FALSE)),0,IF(VLOOKUP($C141,Сумма!$B$3:$N$855,13,FALSE)=I141,VLOOKUP($C141,Сумма!$B$3:$C$855,2,FALSE),0))</f>
        <v>СШОР 18 ОРИОН</v>
      </c>
    </row>
    <row r="142" spans="1:10" x14ac:dyDescent="0.35">
      <c r="A142" t="str">
        <f t="shared" ref="A142:A205" si="2">C142&amp;I142</f>
        <v>Старцева ЕленаЖВ</v>
      </c>
      <c r="B142" s="4">
        <v>5</v>
      </c>
      <c r="C142" s="4" t="s">
        <v>666</v>
      </c>
      <c r="D142" s="4" t="s">
        <v>27</v>
      </c>
      <c r="E142" s="4">
        <v>1986</v>
      </c>
      <c r="F142" s="5">
        <v>1.9166666666666669E-2</v>
      </c>
      <c r="G142" s="4">
        <v>5</v>
      </c>
      <c r="H142" s="4">
        <v>182.6</v>
      </c>
      <c r="I142" s="16" t="s">
        <v>968</v>
      </c>
      <c r="J142" t="str">
        <f>IF(ISERROR(VLOOKUP($C142,Сумма!$B$3:$C$855,2,FALSE)),0,IF(VLOOKUP($C142,Сумма!$B$3:$N$855,13,FALSE)=I142,VLOOKUP($C142,Сумма!$B$3:$C$855,2,FALSE),0))</f>
        <v>СШОР 18 Смородино</v>
      </c>
    </row>
    <row r="143" spans="1:10" x14ac:dyDescent="0.35">
      <c r="A143" t="str">
        <f t="shared" si="2"/>
        <v>Лозинская ЮлияЖВ</v>
      </c>
      <c r="B143" s="4">
        <v>6</v>
      </c>
      <c r="C143" s="4" t="s">
        <v>169</v>
      </c>
      <c r="D143" s="4" t="s">
        <v>48</v>
      </c>
      <c r="E143" s="4">
        <v>1979</v>
      </c>
      <c r="F143" s="5">
        <v>1.9212962962962963E-2</v>
      </c>
      <c r="G143" s="4">
        <v>6</v>
      </c>
      <c r="H143" s="4">
        <v>182.3</v>
      </c>
      <c r="I143" s="16" t="s">
        <v>968</v>
      </c>
      <c r="J143" t="str">
        <f>IF(ISERROR(VLOOKUP($C143,Сумма!$B$3:$C$855,2,FALSE)),0,IF(VLOOKUP($C143,Сумма!$B$3:$N$855,13,FALSE)=I143,VLOOKUP($C143,Сумма!$B$3:$C$855,2,FALSE),0))</f>
        <v>СШОР 18 Юго-Запад</v>
      </c>
    </row>
    <row r="144" spans="1:10" x14ac:dyDescent="0.35">
      <c r="A144" t="str">
        <f t="shared" si="2"/>
        <v>Кальницкая ГалинаЖВ</v>
      </c>
      <c r="B144" s="4">
        <v>7</v>
      </c>
      <c r="C144" s="4" t="s">
        <v>173</v>
      </c>
      <c r="D144" s="4" t="s">
        <v>33</v>
      </c>
      <c r="E144" s="4">
        <v>1982</v>
      </c>
      <c r="F144" s="5">
        <v>2.0439814814814817E-2</v>
      </c>
      <c r="G144" s="4">
        <v>7</v>
      </c>
      <c r="H144" s="4">
        <v>174.8</v>
      </c>
      <c r="I144" s="16" t="s">
        <v>968</v>
      </c>
      <c r="J144" t="str">
        <f>IF(ISERROR(VLOOKUP($C144,Сумма!$B$3:$C$855,2,FALSE)),0,IF(VLOOKUP($C144,Сумма!$B$3:$N$855,13,FALSE)=I144,VLOOKUP($C144,Сумма!$B$3:$C$855,2,FALSE),0))</f>
        <v>СШОР 18 ОРИОН</v>
      </c>
    </row>
    <row r="145" spans="1:10" x14ac:dyDescent="0.35">
      <c r="A145" t="str">
        <f t="shared" si="2"/>
        <v>Головина ГалинаЖВ</v>
      </c>
      <c r="B145" s="4">
        <v>8</v>
      </c>
      <c r="C145" s="4" t="s">
        <v>815</v>
      </c>
      <c r="D145" s="4" t="s">
        <v>48</v>
      </c>
      <c r="E145" s="4">
        <v>1970</v>
      </c>
      <c r="F145" s="5">
        <v>2.269675925925926E-2</v>
      </c>
      <c r="G145" s="4">
        <v>8</v>
      </c>
      <c r="H145" s="4">
        <v>161</v>
      </c>
      <c r="I145" s="16" t="s">
        <v>968</v>
      </c>
      <c r="J145" t="str">
        <f>IF(ISERROR(VLOOKUP($C145,Сумма!$B$3:$C$855,2,FALSE)),0,IF(VLOOKUP($C145,Сумма!$B$3:$N$855,13,FALSE)=I145,VLOOKUP($C145,Сумма!$B$3:$C$855,2,FALSE),0))</f>
        <v>СШОР 18 Юго-Запад</v>
      </c>
    </row>
    <row r="146" spans="1:10" x14ac:dyDescent="0.35">
      <c r="A146" t="str">
        <f t="shared" si="2"/>
        <v>Калина СветланаЖВ</v>
      </c>
      <c r="B146" s="4">
        <v>9</v>
      </c>
      <c r="C146" s="4" t="s">
        <v>816</v>
      </c>
      <c r="D146" s="4" t="s">
        <v>94</v>
      </c>
      <c r="E146" s="4">
        <v>1985</v>
      </c>
      <c r="F146" s="5">
        <v>2.2847222222222224E-2</v>
      </c>
      <c r="G146" s="4">
        <v>9</v>
      </c>
      <c r="H146" s="4">
        <v>160</v>
      </c>
      <c r="I146" s="16" t="s">
        <v>968</v>
      </c>
      <c r="J146" t="str">
        <f>IF(ISERROR(VLOOKUP($C146,Сумма!$B$3:$C$855,2,FALSE)),0,IF(VLOOKUP($C146,Сумма!$B$3:$N$855,13,FALSE)=I146,VLOOKUP($C146,Сумма!$B$3:$C$855,2,FALSE),0))</f>
        <v>СШОР 18 Вильденберг</v>
      </c>
    </row>
    <row r="147" spans="1:10" x14ac:dyDescent="0.35">
      <c r="A147" t="str">
        <f t="shared" si="2"/>
        <v>Таратута ЕленаЖВ</v>
      </c>
      <c r="B147" s="4">
        <v>10</v>
      </c>
      <c r="C147" s="4" t="s">
        <v>477</v>
      </c>
      <c r="D147" s="4" t="s">
        <v>916</v>
      </c>
      <c r="E147" s="4">
        <v>1966</v>
      </c>
      <c r="F147" s="5">
        <v>2.6238425925925925E-2</v>
      </c>
      <c r="G147" s="4">
        <v>10</v>
      </c>
      <c r="H147" s="4">
        <v>139.30000000000001</v>
      </c>
      <c r="I147" s="16" t="s">
        <v>968</v>
      </c>
      <c r="J147" t="str">
        <f>IF(ISERROR(VLOOKUP($C147,Сумма!$B$3:$C$855,2,FALSE)),0,IF(VLOOKUP($C147,Сумма!$B$3:$N$855,13,FALSE)=I147,VLOOKUP($C147,Сумма!$B$3:$C$855,2,FALSE),0))</f>
        <v>СИНТЕЗ</v>
      </c>
    </row>
    <row r="148" spans="1:10" x14ac:dyDescent="0.35">
      <c r="A148" t="str">
        <f t="shared" si="2"/>
        <v>Паршикова ТатьянаЖВ</v>
      </c>
      <c r="B148" s="4">
        <v>11</v>
      </c>
      <c r="C148" s="4" t="s">
        <v>817</v>
      </c>
      <c r="D148" s="4" t="s">
        <v>94</v>
      </c>
      <c r="E148" s="4">
        <v>1985</v>
      </c>
      <c r="F148" s="5">
        <v>2.6898148148148147E-2</v>
      </c>
      <c r="G148" s="4">
        <v>11</v>
      </c>
      <c r="H148" s="4">
        <v>135.19999999999999</v>
      </c>
      <c r="I148" s="16" t="s">
        <v>968</v>
      </c>
      <c r="J148" t="str">
        <f>IF(ISERROR(VLOOKUP($C148,Сумма!$B$3:$C$855,2,FALSE)),0,IF(VLOOKUP($C148,Сумма!$B$3:$N$855,13,FALSE)=I148,VLOOKUP($C148,Сумма!$B$3:$C$855,2,FALSE),0))</f>
        <v>СШОР 18 Вильденберг</v>
      </c>
    </row>
    <row r="149" spans="1:10" x14ac:dyDescent="0.35">
      <c r="A149" t="str">
        <f t="shared" si="2"/>
        <v>Репина ЕкатеринаЖВ</v>
      </c>
      <c r="B149" s="4">
        <v>12</v>
      </c>
      <c r="C149" s="4" t="s">
        <v>818</v>
      </c>
      <c r="D149" s="4" t="s">
        <v>784</v>
      </c>
      <c r="E149" s="4">
        <v>1985</v>
      </c>
      <c r="F149" s="5">
        <v>2.8680555555555553E-2</v>
      </c>
      <c r="G149" s="4">
        <v>12</v>
      </c>
      <c r="H149" s="4">
        <v>124.3</v>
      </c>
      <c r="I149" s="16" t="s">
        <v>968</v>
      </c>
      <c r="J149" t="str">
        <f>IF(ISERROR(VLOOKUP($C149,Сумма!$B$3:$C$855,2,FALSE)),0,IF(VLOOKUP($C149,Сумма!$B$3:$N$855,13,FALSE)=I149,VLOOKUP($C149,Сумма!$B$3:$C$855,2,FALSE),0))</f>
        <v>СШОР 18 Богданка</v>
      </c>
    </row>
    <row r="150" spans="1:10" x14ac:dyDescent="0.35">
      <c r="A150" t="str">
        <f t="shared" si="2"/>
        <v>Дурнова ЕленаЖВ</v>
      </c>
      <c r="B150" s="4">
        <v>13</v>
      </c>
      <c r="C150" s="4" t="s">
        <v>172</v>
      </c>
      <c r="D150" s="4" t="s">
        <v>27</v>
      </c>
      <c r="E150" s="4"/>
      <c r="F150" s="5">
        <v>3.2175925925925927E-2</v>
      </c>
      <c r="G150" s="4">
        <v>13</v>
      </c>
      <c r="H150" s="4">
        <v>102.9</v>
      </c>
      <c r="I150" s="16" t="s">
        <v>968</v>
      </c>
      <c r="J150" t="str">
        <f>IF(ISERROR(VLOOKUP($C150,Сумма!$B$3:$C$855,2,FALSE)),0,IF(VLOOKUP($C150,Сумма!$B$3:$N$855,13,FALSE)=I150,VLOOKUP($C150,Сумма!$B$3:$C$855,2,FALSE),0))</f>
        <v>Воронеж</v>
      </c>
    </row>
    <row r="151" spans="1:10" x14ac:dyDescent="0.35">
      <c r="A151" t="str">
        <f t="shared" si="2"/>
        <v>Коноплева ИринаЖВ</v>
      </c>
      <c r="B151" s="4">
        <v>14</v>
      </c>
      <c r="C151" s="4" t="s">
        <v>917</v>
      </c>
      <c r="D151" s="4" t="s">
        <v>94</v>
      </c>
      <c r="E151" s="4">
        <v>1981</v>
      </c>
      <c r="F151" s="5">
        <v>3.2337962962962964E-2</v>
      </c>
      <c r="G151" s="4">
        <v>14</v>
      </c>
      <c r="H151" s="4">
        <v>101.9</v>
      </c>
      <c r="I151" s="16" t="s">
        <v>968</v>
      </c>
      <c r="J151" t="str">
        <f>IF(ISERROR(VLOOKUP($C151,Сумма!$B$3:$C$855,2,FALSE)),0,IF(VLOOKUP($C151,Сумма!$B$3:$N$855,13,FALSE)=I151,VLOOKUP($C151,Сумма!$B$3:$C$855,2,FALSE),0))</f>
        <v>СШОР 18 Вильденберг</v>
      </c>
    </row>
    <row r="152" spans="1:10" ht="15.5" x14ac:dyDescent="0.35">
      <c r="A152" t="str">
        <f t="shared" si="2"/>
        <v/>
      </c>
      <c r="B152" s="40" t="s">
        <v>918</v>
      </c>
      <c r="C152" s="40"/>
      <c r="D152" s="40"/>
      <c r="E152" s="40"/>
      <c r="F152" s="40"/>
      <c r="G152" s="40"/>
      <c r="H152" s="40"/>
      <c r="I152" s="17"/>
      <c r="J152">
        <f>IF(ISERROR(VLOOKUP($C152,Сумма!$B$3:$C$855,2,FALSE)),0,IF(VLOOKUP($C152,Сумма!$B$3:$N$855,13,FALSE)=I152,VLOOKUP($C152,Сумма!$B$3:$C$855,2,FALSE),0))</f>
        <v>0</v>
      </c>
    </row>
    <row r="153" spans="1:10" ht="15.5" x14ac:dyDescent="0.35">
      <c r="A153" t="str">
        <f t="shared" si="2"/>
        <v/>
      </c>
      <c r="B153" s="40"/>
      <c r="C153" s="40"/>
      <c r="D153" s="40"/>
      <c r="E153" s="40"/>
      <c r="F153" s="40"/>
      <c r="G153" s="40"/>
      <c r="H153" s="40"/>
      <c r="I153" s="17"/>
      <c r="J153">
        <f>IF(ISERROR(VLOOKUP($C153,Сумма!$B$3:$C$855,2,FALSE)),0,IF(VLOOKUP($C153,Сумма!$B$3:$N$855,13,FALSE)=I153,VLOOKUP($C153,Сумма!$B$3:$C$855,2,FALSE),0))</f>
        <v>0</v>
      </c>
    </row>
    <row r="154" spans="1:10" ht="28" x14ac:dyDescent="0.35">
      <c r="A154" t="str">
        <f t="shared" si="2"/>
        <v>Фамилия, имя</v>
      </c>
      <c r="B154" s="3" t="s">
        <v>20</v>
      </c>
      <c r="C154" s="4" t="s">
        <v>31</v>
      </c>
      <c r="D154" s="4" t="s">
        <v>21</v>
      </c>
      <c r="E154" s="4" t="s">
        <v>22</v>
      </c>
      <c r="F154" s="4" t="s">
        <v>23</v>
      </c>
      <c r="G154" s="4" t="s">
        <v>24</v>
      </c>
      <c r="H154" s="4" t="s">
        <v>25</v>
      </c>
      <c r="I154" s="16"/>
      <c r="J154">
        <f>IF(ISERROR(VLOOKUP($C154,Сумма!$B$3:$C$855,2,FALSE)),0,IF(VLOOKUP($C154,Сумма!$B$3:$N$855,13,FALSE)=I154,VLOOKUP($C154,Сумма!$B$3:$C$855,2,FALSE),0))</f>
        <v>0</v>
      </c>
    </row>
    <row r="155" spans="1:10" x14ac:dyDescent="0.35">
      <c r="A155" t="str">
        <f t="shared" si="2"/>
        <v>Калинина ЛилияЖЭ</v>
      </c>
      <c r="B155" s="4">
        <v>1</v>
      </c>
      <c r="C155" s="4" t="s">
        <v>178</v>
      </c>
      <c r="D155" s="4" t="s">
        <v>37</v>
      </c>
      <c r="E155" s="4">
        <v>1998</v>
      </c>
      <c r="F155" s="5">
        <v>1.758101851851852E-2</v>
      </c>
      <c r="G155" s="4">
        <v>1</v>
      </c>
      <c r="H155" s="4">
        <v>200</v>
      </c>
      <c r="I155" s="16" t="s">
        <v>969</v>
      </c>
      <c r="J155" t="str">
        <f>IF(ISERROR(VLOOKUP($C155,Сумма!$B$3:$C$855,2,FALSE)),0,IF(VLOOKUP($C155,Сумма!$B$3:$N$855,13,FALSE)=I155,VLOOKUP($C155,Сумма!$B$3:$C$855,2,FALSE),0))</f>
        <v>СШОР 18 Макейчик</v>
      </c>
    </row>
    <row r="156" spans="1:10" x14ac:dyDescent="0.35">
      <c r="A156" t="str">
        <f t="shared" si="2"/>
        <v>Державина АннаЖЭ</v>
      </c>
      <c r="B156" s="4">
        <v>2</v>
      </c>
      <c r="C156" s="4" t="s">
        <v>739</v>
      </c>
      <c r="D156" s="4" t="s">
        <v>37</v>
      </c>
      <c r="E156" s="4">
        <v>1990</v>
      </c>
      <c r="F156" s="5">
        <v>1.7800925925925925E-2</v>
      </c>
      <c r="G156" s="4">
        <v>2</v>
      </c>
      <c r="H156" s="4">
        <v>198.8</v>
      </c>
      <c r="I156" s="16" t="s">
        <v>969</v>
      </c>
      <c r="J156" t="str">
        <f>IF(ISERROR(VLOOKUP($C156,Сумма!$B$3:$C$855,2,FALSE)),0,IF(VLOOKUP($C156,Сумма!$B$3:$N$855,13,FALSE)=I156,VLOOKUP($C156,Сумма!$B$3:$C$855,2,FALSE),0))</f>
        <v>СШОР 18 Макейчик</v>
      </c>
    </row>
    <row r="157" spans="1:10" x14ac:dyDescent="0.35">
      <c r="A157" t="str">
        <f t="shared" si="2"/>
        <v>Георгиева МаргаритаЖЭ</v>
      </c>
      <c r="B157" s="4">
        <v>3</v>
      </c>
      <c r="C157" s="4" t="s">
        <v>179</v>
      </c>
      <c r="D157" s="4" t="s">
        <v>149</v>
      </c>
      <c r="E157" s="4">
        <v>1981</v>
      </c>
      <c r="F157" s="5">
        <v>1.9074074074074073E-2</v>
      </c>
      <c r="G157" s="4">
        <v>3</v>
      </c>
      <c r="H157" s="4">
        <v>191.6</v>
      </c>
      <c r="I157" s="16" t="s">
        <v>969</v>
      </c>
      <c r="J157" t="str">
        <f>IF(ISERROR(VLOOKUP($C157,Сумма!$B$3:$C$855,2,FALSE)),0,IF(VLOOKUP($C157,Сумма!$B$3:$N$855,13,FALSE)=I157,VLOOKUP($C157,Сумма!$B$3:$C$855,2,FALSE),0))</f>
        <v>СШОР 18 Олимп</v>
      </c>
    </row>
    <row r="158" spans="1:10" x14ac:dyDescent="0.35">
      <c r="A158" t="str">
        <f t="shared" si="2"/>
        <v>Свирь ЕкатеринаЖЭ</v>
      </c>
      <c r="B158" s="4">
        <v>4</v>
      </c>
      <c r="C158" s="4" t="s">
        <v>181</v>
      </c>
      <c r="D158" s="4" t="s">
        <v>35</v>
      </c>
      <c r="E158" s="4">
        <v>1984</v>
      </c>
      <c r="F158" s="5">
        <v>1.9606481481481482E-2</v>
      </c>
      <c r="G158" s="4">
        <v>4</v>
      </c>
      <c r="H158" s="4">
        <v>188.5</v>
      </c>
      <c r="I158" s="16" t="s">
        <v>969</v>
      </c>
      <c r="J158" t="str">
        <f>IF(ISERROR(VLOOKUP($C158,Сумма!$B$3:$C$855,2,FALSE)),0,IF(VLOOKUP($C158,Сумма!$B$3:$N$855,13,FALSE)=I158,VLOOKUP($C158,Сумма!$B$3:$C$855,2,FALSE),0))</f>
        <v>СШОР 18 АТЛЕТ</v>
      </c>
    </row>
    <row r="159" spans="1:10" x14ac:dyDescent="0.35">
      <c r="A159" t="str">
        <f t="shared" si="2"/>
        <v>Литвина ИринаЖЭ</v>
      </c>
      <c r="B159" s="4">
        <v>5</v>
      </c>
      <c r="C159" s="4" t="s">
        <v>183</v>
      </c>
      <c r="D159" s="4" t="s">
        <v>35</v>
      </c>
      <c r="E159" s="4">
        <v>1990</v>
      </c>
      <c r="F159" s="5">
        <v>2.224537037037037E-2</v>
      </c>
      <c r="G159" s="4">
        <v>5</v>
      </c>
      <c r="H159" s="4">
        <v>173.5</v>
      </c>
      <c r="I159" s="16" t="s">
        <v>969</v>
      </c>
      <c r="J159" t="str">
        <f>IF(ISERROR(VLOOKUP($C159,Сумма!$B$3:$C$855,2,FALSE)),0,IF(VLOOKUP($C159,Сумма!$B$3:$N$855,13,FALSE)=I159,VLOOKUP($C159,Сумма!$B$3:$C$855,2,FALSE),0))</f>
        <v>СШОР 18 АТЛЕТ</v>
      </c>
    </row>
    <row r="160" spans="1:10" x14ac:dyDescent="0.35">
      <c r="A160" t="str">
        <f t="shared" si="2"/>
        <v>Плахотина ИринаЖЭ</v>
      </c>
      <c r="B160" s="4">
        <v>6</v>
      </c>
      <c r="C160" s="4" t="s">
        <v>185</v>
      </c>
      <c r="D160" s="4" t="s">
        <v>27</v>
      </c>
      <c r="E160" s="4">
        <v>1991</v>
      </c>
      <c r="F160" s="5">
        <v>2.5289351851851851E-2</v>
      </c>
      <c r="G160" s="4">
        <v>6</v>
      </c>
      <c r="H160" s="4">
        <v>156.19999999999999</v>
      </c>
      <c r="I160" s="16" t="s">
        <v>969</v>
      </c>
      <c r="J160" t="str">
        <f>IF(ISERROR(VLOOKUP($C160,Сумма!$B$3:$C$855,2,FALSE)),0,IF(VLOOKUP($C160,Сумма!$B$3:$N$855,13,FALSE)=I160,VLOOKUP($C160,Сумма!$B$3:$C$855,2,FALSE),0))</f>
        <v>Воронеж</v>
      </c>
    </row>
    <row r="161" spans="1:10" x14ac:dyDescent="0.35">
      <c r="A161" t="str">
        <f t="shared" si="2"/>
        <v>Давыдова МарияЖЭ</v>
      </c>
      <c r="B161" s="4">
        <v>7</v>
      </c>
      <c r="C161" s="4" t="s">
        <v>184</v>
      </c>
      <c r="D161" s="4" t="s">
        <v>28</v>
      </c>
      <c r="E161" s="4">
        <v>1992</v>
      </c>
      <c r="F161" s="5">
        <v>2.5706018518518517E-2</v>
      </c>
      <c r="G161" s="4">
        <v>7</v>
      </c>
      <c r="H161" s="4">
        <v>153.80000000000001</v>
      </c>
      <c r="I161" s="16" t="s">
        <v>969</v>
      </c>
      <c r="J161" t="str">
        <f>IF(ISERROR(VLOOKUP($C161,Сумма!$B$3:$C$855,2,FALSE)),0,IF(VLOOKUP($C161,Сумма!$B$3:$N$855,13,FALSE)=I161,VLOOKUP($C161,Сумма!$B$3:$C$855,2,FALSE),0))</f>
        <v>Давыдова</v>
      </c>
    </row>
    <row r="162" spans="1:10" x14ac:dyDescent="0.35">
      <c r="A162" t="str">
        <f t="shared" si="2"/>
        <v>Зеленина ЛидияЖЭ</v>
      </c>
      <c r="B162" s="4">
        <v>8</v>
      </c>
      <c r="C162" s="4" t="s">
        <v>186</v>
      </c>
      <c r="D162" s="4" t="s">
        <v>821</v>
      </c>
      <c r="E162" s="4">
        <v>1994</v>
      </c>
      <c r="F162" s="5">
        <v>3.050925925925926E-2</v>
      </c>
      <c r="G162" s="4">
        <v>8</v>
      </c>
      <c r="H162" s="4">
        <v>126.5</v>
      </c>
      <c r="I162" s="16" t="s">
        <v>969</v>
      </c>
      <c r="J162" t="str">
        <f>IF(ISERROR(VLOOKUP($C162,Сумма!$B$3:$C$855,2,FALSE)),0,IF(VLOOKUP($C162,Сумма!$B$3:$N$855,13,FALSE)=I162,VLOOKUP($C162,Сумма!$B$3:$C$855,2,FALSE),0))</f>
        <v>Паровоз</v>
      </c>
    </row>
    <row r="163" spans="1:10" x14ac:dyDescent="0.35">
      <c r="A163" t="str">
        <f t="shared" si="2"/>
        <v>Кулакова КристинаЖЭ</v>
      </c>
      <c r="B163" s="4">
        <v>9</v>
      </c>
      <c r="C163" s="4" t="s">
        <v>919</v>
      </c>
      <c r="D163" s="4" t="s">
        <v>98</v>
      </c>
      <c r="E163" s="4">
        <v>1990</v>
      </c>
      <c r="F163" s="5">
        <v>4.1863425925925929E-2</v>
      </c>
      <c r="G163" s="4">
        <v>9</v>
      </c>
      <c r="H163" s="4">
        <v>61.9</v>
      </c>
      <c r="I163" s="16" t="s">
        <v>969</v>
      </c>
      <c r="J163" t="str">
        <f>IF(ISERROR(VLOOKUP($C163,Сумма!$B$3:$C$855,2,FALSE)),0,IF(VLOOKUP($C163,Сумма!$B$3:$N$855,13,FALSE)=I163,VLOOKUP($C163,Сумма!$B$3:$C$855,2,FALSE),0))</f>
        <v>СШОР 18 Торнадо</v>
      </c>
    </row>
    <row r="164" spans="1:10" ht="15.5" x14ac:dyDescent="0.35">
      <c r="A164" t="str">
        <f t="shared" si="2"/>
        <v/>
      </c>
      <c r="B164" s="40" t="s">
        <v>920</v>
      </c>
      <c r="C164" s="40"/>
      <c r="D164" s="40"/>
      <c r="E164" s="40"/>
      <c r="F164" s="40"/>
      <c r="G164" s="40"/>
      <c r="H164" s="40"/>
      <c r="I164" s="17"/>
      <c r="J164">
        <f>IF(ISERROR(VLOOKUP($C164,Сумма!$B$3:$C$855,2,FALSE)),0,IF(VLOOKUP($C164,Сумма!$B$3:$N$855,13,FALSE)=I164,VLOOKUP($C164,Сумма!$B$3:$C$855,2,FALSE),0))</f>
        <v>0</v>
      </c>
    </row>
    <row r="165" spans="1:10" ht="15.5" x14ac:dyDescent="0.35">
      <c r="A165" t="str">
        <f t="shared" si="2"/>
        <v/>
      </c>
      <c r="B165" s="40"/>
      <c r="C165" s="40"/>
      <c r="D165" s="40"/>
      <c r="E165" s="40"/>
      <c r="F165" s="40"/>
      <c r="G165" s="40"/>
      <c r="H165" s="40"/>
      <c r="I165" s="17"/>
      <c r="J165">
        <f>IF(ISERROR(VLOOKUP($C165,Сумма!$B$3:$C$855,2,FALSE)),0,IF(VLOOKUP($C165,Сумма!$B$3:$N$855,13,FALSE)=I165,VLOOKUP($C165,Сумма!$B$3:$C$855,2,FALSE),0))</f>
        <v>0</v>
      </c>
    </row>
    <row r="166" spans="1:10" ht="28" x14ac:dyDescent="0.35">
      <c r="A166" t="str">
        <f t="shared" si="2"/>
        <v>Фамилия, имя</v>
      </c>
      <c r="B166" s="3" t="s">
        <v>20</v>
      </c>
      <c r="C166" s="4" t="s">
        <v>31</v>
      </c>
      <c r="D166" s="4" t="s">
        <v>21</v>
      </c>
      <c r="E166" s="4" t="s">
        <v>22</v>
      </c>
      <c r="F166" s="4" t="s">
        <v>23</v>
      </c>
      <c r="G166" s="4" t="s">
        <v>24</v>
      </c>
      <c r="H166" s="4" t="s">
        <v>25</v>
      </c>
      <c r="I166" s="16"/>
      <c r="J166">
        <f>IF(ISERROR(VLOOKUP($C166,Сумма!$B$3:$C$855,2,FALSE)),0,IF(VLOOKUP($C166,Сумма!$B$3:$N$855,13,FALSE)=I166,VLOOKUP($C166,Сумма!$B$3:$C$855,2,FALSE),0))</f>
        <v>0</v>
      </c>
    </row>
    <row r="167" spans="1:10" x14ac:dyDescent="0.35">
      <c r="A167" t="str">
        <f t="shared" si="2"/>
        <v>Попов ДмитрийМ10</v>
      </c>
      <c r="B167" s="4">
        <v>1</v>
      </c>
      <c r="C167" s="4" t="s">
        <v>507</v>
      </c>
      <c r="D167" s="4" t="s">
        <v>98</v>
      </c>
      <c r="E167" s="4">
        <v>2013</v>
      </c>
      <c r="F167" s="5">
        <v>9.5949074074074079E-3</v>
      </c>
      <c r="G167" s="4">
        <v>1</v>
      </c>
      <c r="H167" s="4">
        <v>200</v>
      </c>
      <c r="I167" s="16" t="s">
        <v>970</v>
      </c>
      <c r="J167" t="str">
        <f>IF(ISERROR(VLOOKUP($C167,Сумма!$B$3:$C$855,2,FALSE)),0,IF(VLOOKUP($C167,Сумма!$B$3:$N$855,13,FALSE)=I167,VLOOKUP($C167,Сумма!$B$3:$C$855,2,FALSE),0))</f>
        <v>СШОР 18 Торнадо</v>
      </c>
    </row>
    <row r="168" spans="1:10" x14ac:dyDescent="0.35">
      <c r="A168" t="str">
        <f t="shared" si="2"/>
        <v>Хованский ВасилийМ10</v>
      </c>
      <c r="B168" s="4">
        <v>2</v>
      </c>
      <c r="C168" s="4" t="s">
        <v>192</v>
      </c>
      <c r="D168" s="4" t="s">
        <v>33</v>
      </c>
      <c r="E168" s="4">
        <v>2012</v>
      </c>
      <c r="F168" s="5">
        <v>1.0011574074074074E-2</v>
      </c>
      <c r="G168" s="4">
        <v>2</v>
      </c>
      <c r="H168" s="4">
        <v>195.7</v>
      </c>
      <c r="I168" s="16" t="s">
        <v>970</v>
      </c>
      <c r="J168" t="str">
        <f>IF(ISERROR(VLOOKUP($C168,Сумма!$B$3:$C$855,2,FALSE)),0,IF(VLOOKUP($C168,Сумма!$B$3:$N$855,13,FALSE)=I168,VLOOKUP($C168,Сумма!$B$3:$C$855,2,FALSE),0))</f>
        <v>СШОР 18 ОРИОН</v>
      </c>
    </row>
    <row r="169" spans="1:10" x14ac:dyDescent="0.35">
      <c r="A169" t="str">
        <f t="shared" si="2"/>
        <v>Громашев СтепанМ10</v>
      </c>
      <c r="B169" s="4">
        <v>3</v>
      </c>
      <c r="C169" s="4" t="s">
        <v>207</v>
      </c>
      <c r="D169" s="4" t="s">
        <v>48</v>
      </c>
      <c r="E169" s="4">
        <v>2012</v>
      </c>
      <c r="F169" s="5">
        <v>1.0532407407407407E-2</v>
      </c>
      <c r="G169" s="4">
        <v>3</v>
      </c>
      <c r="H169" s="4">
        <v>190.3</v>
      </c>
      <c r="I169" s="16" t="s">
        <v>970</v>
      </c>
      <c r="J169" t="str">
        <f>IF(ISERROR(VLOOKUP($C169,Сумма!$B$3:$C$855,2,FALSE)),0,IF(VLOOKUP($C169,Сумма!$B$3:$N$855,13,FALSE)=I169,VLOOKUP($C169,Сумма!$B$3:$C$855,2,FALSE),0))</f>
        <v>СШОР 18 Юго-Запад</v>
      </c>
    </row>
    <row r="170" spans="1:10" x14ac:dyDescent="0.35">
      <c r="A170" t="str">
        <f t="shared" si="2"/>
        <v>Панков ДанилМ10</v>
      </c>
      <c r="B170" s="4">
        <v>4</v>
      </c>
      <c r="C170" s="4" t="s">
        <v>195</v>
      </c>
      <c r="D170" s="4" t="s">
        <v>37</v>
      </c>
      <c r="E170" s="4">
        <v>2012</v>
      </c>
      <c r="F170" s="5">
        <v>1.0856481481481481E-2</v>
      </c>
      <c r="G170" s="4">
        <v>4</v>
      </c>
      <c r="H170" s="4">
        <v>186.9</v>
      </c>
      <c r="I170" s="16" t="s">
        <v>970</v>
      </c>
      <c r="J170" t="str">
        <f>IF(ISERROR(VLOOKUP($C170,Сумма!$B$3:$C$855,2,FALSE)),0,IF(VLOOKUP($C170,Сумма!$B$3:$N$855,13,FALSE)=I170,VLOOKUP($C170,Сумма!$B$3:$C$855,2,FALSE),0))</f>
        <v>СШОР 18 Макейчик</v>
      </c>
    </row>
    <row r="171" spans="1:10" x14ac:dyDescent="0.35">
      <c r="A171" t="str">
        <f t="shared" si="2"/>
        <v>Мозговой ДмитрийМ10</v>
      </c>
      <c r="B171" s="4">
        <v>5</v>
      </c>
      <c r="C171" s="4" t="s">
        <v>489</v>
      </c>
      <c r="D171" s="4" t="s">
        <v>58</v>
      </c>
      <c r="E171" s="4">
        <v>2012</v>
      </c>
      <c r="F171" s="5">
        <v>1.1180555555555556E-2</v>
      </c>
      <c r="G171" s="4">
        <v>5</v>
      </c>
      <c r="H171" s="4">
        <v>183.5</v>
      </c>
      <c r="I171" s="16" t="s">
        <v>970</v>
      </c>
      <c r="J171" t="str">
        <f>IF(ISERROR(VLOOKUP($C171,Сумма!$B$3:$C$855,2,FALSE)),0,IF(VLOOKUP($C171,Сумма!$B$3:$N$855,13,FALSE)=I171,VLOOKUP($C171,Сумма!$B$3:$C$855,2,FALSE),0))</f>
        <v>СШОР 18 Дон спорт</v>
      </c>
    </row>
    <row r="172" spans="1:10" x14ac:dyDescent="0.35">
      <c r="A172" t="str">
        <f t="shared" si="2"/>
        <v>Шумко МихаилМ10</v>
      </c>
      <c r="B172" s="4">
        <v>6</v>
      </c>
      <c r="C172" s="4" t="s">
        <v>193</v>
      </c>
      <c r="D172" s="4" t="s">
        <v>37</v>
      </c>
      <c r="E172" s="4">
        <v>2012</v>
      </c>
      <c r="F172" s="5">
        <v>1.1770833333333333E-2</v>
      </c>
      <c r="G172" s="4">
        <v>6</v>
      </c>
      <c r="H172" s="4">
        <v>177.4</v>
      </c>
      <c r="I172" s="16" t="s">
        <v>970</v>
      </c>
      <c r="J172" t="str">
        <f>IF(ISERROR(VLOOKUP($C172,Сумма!$B$3:$C$855,2,FALSE)),0,IF(VLOOKUP($C172,Сумма!$B$3:$N$855,13,FALSE)=I172,VLOOKUP($C172,Сумма!$B$3:$C$855,2,FALSE),0))</f>
        <v>СШОР 18 Макейчик</v>
      </c>
    </row>
    <row r="173" spans="1:10" x14ac:dyDescent="0.35">
      <c r="A173" t="str">
        <f t="shared" si="2"/>
        <v>Комаров КириллМ10</v>
      </c>
      <c r="B173" s="4">
        <v>7</v>
      </c>
      <c r="C173" s="4" t="s">
        <v>830</v>
      </c>
      <c r="D173" s="4" t="s">
        <v>61</v>
      </c>
      <c r="E173" s="4">
        <v>2012</v>
      </c>
      <c r="F173" s="5">
        <v>1.2407407407407409E-2</v>
      </c>
      <c r="G173" s="4">
        <v>7</v>
      </c>
      <c r="H173" s="4">
        <v>170.7</v>
      </c>
      <c r="I173" s="16" t="s">
        <v>970</v>
      </c>
      <c r="J173" t="str">
        <f>IF(ISERROR(VLOOKUP($C173,Сумма!$B$3:$C$855,2,FALSE)),0,IF(VLOOKUP($C173,Сумма!$B$3:$N$855,13,FALSE)=I173,VLOOKUP($C173,Сумма!$B$3:$C$855,2,FALSE),0))</f>
        <v>СШОР 18 Азимут</v>
      </c>
    </row>
    <row r="174" spans="1:10" x14ac:dyDescent="0.35">
      <c r="A174" t="str">
        <f t="shared" si="2"/>
        <v>Колесник ГеоргийМ10</v>
      </c>
      <c r="B174" s="4">
        <v>8</v>
      </c>
      <c r="C174" s="4" t="s">
        <v>216</v>
      </c>
      <c r="D174" s="4" t="s">
        <v>44</v>
      </c>
      <c r="E174" s="4">
        <v>2013</v>
      </c>
      <c r="F174" s="5">
        <v>1.329861111111111E-2</v>
      </c>
      <c r="G174" s="4">
        <v>8</v>
      </c>
      <c r="H174" s="4">
        <v>161.4</v>
      </c>
      <c r="I174" s="16" t="s">
        <v>970</v>
      </c>
      <c r="J174" t="str">
        <f>IF(ISERROR(VLOOKUP($C174,Сумма!$B$3:$C$855,2,FALSE)),0,IF(VLOOKUP($C174,Сумма!$B$3:$N$855,13,FALSE)=I174,VLOOKUP($C174,Сумма!$B$3:$C$855,2,FALSE),0))</f>
        <v>СШОР 18 Берёзовая р</v>
      </c>
    </row>
    <row r="175" spans="1:10" x14ac:dyDescent="0.35">
      <c r="A175" t="str">
        <f t="shared" si="2"/>
        <v>Исанов СтепанМ10</v>
      </c>
      <c r="B175" s="4">
        <v>9</v>
      </c>
      <c r="C175" s="4" t="s">
        <v>225</v>
      </c>
      <c r="D175" s="4" t="s">
        <v>44</v>
      </c>
      <c r="E175" s="4">
        <v>2012</v>
      </c>
      <c r="F175" s="5">
        <v>1.3344907407407408E-2</v>
      </c>
      <c r="G175" s="4">
        <v>9</v>
      </c>
      <c r="H175" s="4">
        <v>161</v>
      </c>
      <c r="I175" s="16" t="s">
        <v>970</v>
      </c>
      <c r="J175" t="str">
        <f>IF(ISERROR(VLOOKUP($C175,Сумма!$B$3:$C$855,2,FALSE)),0,IF(VLOOKUP($C175,Сумма!$B$3:$N$855,13,FALSE)=I175,VLOOKUP($C175,Сумма!$B$3:$C$855,2,FALSE),0))</f>
        <v>СШОР 18 Берёзовая р</v>
      </c>
    </row>
    <row r="176" spans="1:10" x14ac:dyDescent="0.35">
      <c r="A176" t="str">
        <f t="shared" si="2"/>
        <v>Валявко ИванМ10</v>
      </c>
      <c r="B176" s="4">
        <v>10</v>
      </c>
      <c r="C176" s="4" t="s">
        <v>743</v>
      </c>
      <c r="D176" s="4" t="s">
        <v>61</v>
      </c>
      <c r="E176" s="4">
        <v>2012</v>
      </c>
      <c r="F176" s="5">
        <v>1.3819444444444445E-2</v>
      </c>
      <c r="G176" s="4">
        <v>10</v>
      </c>
      <c r="H176" s="4">
        <v>156</v>
      </c>
      <c r="I176" s="16" t="s">
        <v>970</v>
      </c>
      <c r="J176" t="str">
        <f>IF(ISERROR(VLOOKUP($C176,Сумма!$B$3:$C$855,2,FALSE)),0,IF(VLOOKUP($C176,Сумма!$B$3:$N$855,13,FALSE)=I176,VLOOKUP($C176,Сумма!$B$3:$C$855,2,FALSE),0))</f>
        <v>СШОР 18 Азимут</v>
      </c>
    </row>
    <row r="177" spans="1:10" x14ac:dyDescent="0.35">
      <c r="A177" t="str">
        <f t="shared" si="2"/>
        <v>Белов ДаниилМ10</v>
      </c>
      <c r="B177" s="4">
        <v>11</v>
      </c>
      <c r="C177" s="4" t="s">
        <v>824</v>
      </c>
      <c r="D177" s="4" t="s">
        <v>58</v>
      </c>
      <c r="E177" s="4">
        <v>2012</v>
      </c>
      <c r="F177" s="5">
        <v>1.4930555555555556E-2</v>
      </c>
      <c r="G177" s="4">
        <v>11</v>
      </c>
      <c r="H177" s="4">
        <v>144.4</v>
      </c>
      <c r="I177" s="16" t="s">
        <v>970</v>
      </c>
      <c r="J177" t="str">
        <f>IF(ISERROR(VLOOKUP($C177,Сумма!$B$3:$C$855,2,FALSE)),0,IF(VLOOKUP($C177,Сумма!$B$3:$N$855,13,FALSE)=I177,VLOOKUP($C177,Сумма!$B$3:$C$855,2,FALSE),0))</f>
        <v>СШОР 18 Дон спорт</v>
      </c>
    </row>
    <row r="178" spans="1:10" x14ac:dyDescent="0.35">
      <c r="A178" t="str">
        <f t="shared" si="2"/>
        <v>Киселев ИванМ10</v>
      </c>
      <c r="B178" s="4">
        <v>12</v>
      </c>
      <c r="C178" s="4" t="s">
        <v>196</v>
      </c>
      <c r="D178" s="4" t="s">
        <v>37</v>
      </c>
      <c r="E178" s="4">
        <v>2013</v>
      </c>
      <c r="F178" s="5">
        <v>1.5486111111111112E-2</v>
      </c>
      <c r="G178" s="4">
        <v>12</v>
      </c>
      <c r="H178" s="4">
        <v>138.69999999999999</v>
      </c>
      <c r="I178" s="16" t="s">
        <v>970</v>
      </c>
      <c r="J178" t="str">
        <f>IF(ISERROR(VLOOKUP($C178,Сумма!$B$3:$C$855,2,FALSE)),0,IF(VLOOKUP($C178,Сумма!$B$3:$N$855,13,FALSE)=I178,VLOOKUP($C178,Сумма!$B$3:$C$855,2,FALSE),0))</f>
        <v>СШОР 18 Макейчик</v>
      </c>
    </row>
    <row r="179" spans="1:10" x14ac:dyDescent="0.35">
      <c r="A179" t="str">
        <f t="shared" si="2"/>
        <v>Исмайлов ЭмильМ10</v>
      </c>
      <c r="B179" s="4">
        <v>13</v>
      </c>
      <c r="C179" s="4" t="s">
        <v>831</v>
      </c>
      <c r="D179" s="4" t="s">
        <v>35</v>
      </c>
      <c r="E179" s="4">
        <v>2012</v>
      </c>
      <c r="F179" s="5">
        <v>1.6284722222222221E-2</v>
      </c>
      <c r="G179" s="4">
        <v>13</v>
      </c>
      <c r="H179" s="4">
        <v>130.30000000000001</v>
      </c>
      <c r="I179" s="16" t="s">
        <v>970</v>
      </c>
      <c r="J179" t="str">
        <f>IF(ISERROR(VLOOKUP($C179,Сумма!$B$3:$C$855,2,FALSE)),0,IF(VLOOKUP($C179,Сумма!$B$3:$N$855,13,FALSE)=I179,VLOOKUP($C179,Сумма!$B$3:$C$855,2,FALSE),0))</f>
        <v>СШОР 18 АТЛЕТ</v>
      </c>
    </row>
    <row r="180" spans="1:10" x14ac:dyDescent="0.35">
      <c r="A180" t="str">
        <f t="shared" si="2"/>
        <v>Котов АнтонМ10</v>
      </c>
      <c r="B180" s="4">
        <v>14</v>
      </c>
      <c r="C180" s="4" t="s">
        <v>199</v>
      </c>
      <c r="D180" s="4" t="s">
        <v>58</v>
      </c>
      <c r="E180" s="4">
        <v>2012</v>
      </c>
      <c r="F180" s="5">
        <v>1.6377314814814813E-2</v>
      </c>
      <c r="G180" s="4">
        <v>14</v>
      </c>
      <c r="H180" s="4">
        <v>129.4</v>
      </c>
      <c r="I180" s="16" t="s">
        <v>970</v>
      </c>
      <c r="J180" t="str">
        <f>IF(ISERROR(VLOOKUP($C180,Сумма!$B$3:$C$855,2,FALSE)),0,IF(VLOOKUP($C180,Сумма!$B$3:$N$855,13,FALSE)=I180,VLOOKUP($C180,Сумма!$B$3:$C$855,2,FALSE),0))</f>
        <v>СШОР 18 Дон спорт</v>
      </c>
    </row>
    <row r="181" spans="1:10" x14ac:dyDescent="0.35">
      <c r="A181" t="str">
        <f t="shared" si="2"/>
        <v>Клёсов МаксимМ10</v>
      </c>
      <c r="B181" s="4">
        <v>15</v>
      </c>
      <c r="C181" s="4" t="s">
        <v>501</v>
      </c>
      <c r="D181" s="4" t="s">
        <v>784</v>
      </c>
      <c r="E181" s="4">
        <v>2012</v>
      </c>
      <c r="F181" s="5">
        <v>1.653935185185185E-2</v>
      </c>
      <c r="G181" s="4">
        <v>15</v>
      </c>
      <c r="H181" s="4">
        <v>127.7</v>
      </c>
      <c r="I181" s="16" t="s">
        <v>970</v>
      </c>
      <c r="J181" t="str">
        <f>IF(ISERROR(VLOOKUP($C181,Сумма!$B$3:$C$855,2,FALSE)),0,IF(VLOOKUP($C181,Сумма!$B$3:$N$855,13,FALSE)=I181,VLOOKUP($C181,Сумма!$B$3:$C$855,2,FALSE),0))</f>
        <v>СШОР 18 Авдеев</v>
      </c>
    </row>
    <row r="182" spans="1:10" x14ac:dyDescent="0.35">
      <c r="A182" t="str">
        <f t="shared" si="2"/>
        <v>Закиров МатвейМ10</v>
      </c>
      <c r="B182" s="4">
        <v>16</v>
      </c>
      <c r="C182" s="4" t="s">
        <v>833</v>
      </c>
      <c r="D182" s="4" t="s">
        <v>44</v>
      </c>
      <c r="E182" s="4">
        <v>2012</v>
      </c>
      <c r="F182" s="5">
        <v>1.653935185185185E-2</v>
      </c>
      <c r="G182" s="4">
        <f xml:space="preserve"> 15</f>
        <v>15</v>
      </c>
      <c r="H182" s="4">
        <v>127.7</v>
      </c>
      <c r="I182" s="16" t="s">
        <v>970</v>
      </c>
      <c r="J182" t="str">
        <f>IF(ISERROR(VLOOKUP($C182,Сумма!$B$3:$C$855,2,FALSE)),0,IF(VLOOKUP($C182,Сумма!$B$3:$N$855,13,FALSE)=I182,VLOOKUP($C182,Сумма!$B$3:$C$855,2,FALSE),0))</f>
        <v>СШОР 18 Берёзовая р</v>
      </c>
    </row>
    <row r="183" spans="1:10" x14ac:dyDescent="0.35">
      <c r="A183" t="str">
        <f t="shared" si="2"/>
        <v>Пасынков ИванМ10</v>
      </c>
      <c r="B183" s="4">
        <v>17</v>
      </c>
      <c r="C183" s="4" t="s">
        <v>921</v>
      </c>
      <c r="D183" s="4" t="s">
        <v>784</v>
      </c>
      <c r="E183" s="4">
        <v>2012</v>
      </c>
      <c r="F183" s="5">
        <v>1.6701388888888887E-2</v>
      </c>
      <c r="G183" s="4">
        <v>17</v>
      </c>
      <c r="H183" s="4">
        <v>126</v>
      </c>
      <c r="I183" s="16" t="s">
        <v>970</v>
      </c>
      <c r="J183" t="str">
        <f>IF(ISERROR(VLOOKUP($C183,Сумма!$B$3:$C$855,2,FALSE)),0,IF(VLOOKUP($C183,Сумма!$B$3:$N$855,13,FALSE)=I183,VLOOKUP($C183,Сумма!$B$3:$C$855,2,FALSE),0))</f>
        <v>СШОР 18 Богданка</v>
      </c>
    </row>
    <row r="184" spans="1:10" x14ac:dyDescent="0.35">
      <c r="A184" t="str">
        <f t="shared" si="2"/>
        <v>Щербаков АртёмМ10</v>
      </c>
      <c r="B184" s="4">
        <v>18</v>
      </c>
      <c r="C184" s="4" t="s">
        <v>896</v>
      </c>
      <c r="D184" s="4" t="s">
        <v>149</v>
      </c>
      <c r="E184" s="4">
        <v>2014</v>
      </c>
      <c r="F184" s="5">
        <v>1.6967592592592593E-2</v>
      </c>
      <c r="G184" s="4">
        <v>18</v>
      </c>
      <c r="H184" s="4">
        <v>123.2</v>
      </c>
      <c r="I184" s="16" t="s">
        <v>970</v>
      </c>
      <c r="J184" t="str">
        <f>IF(ISERROR(VLOOKUP($C184,Сумма!$B$3:$C$855,2,FALSE)),0,IF(VLOOKUP($C184,Сумма!$B$3:$N$855,13,FALSE)=I184,VLOOKUP($C184,Сумма!$B$3:$C$855,2,FALSE),0))</f>
        <v>СШОР 18 Олимп</v>
      </c>
    </row>
    <row r="185" spans="1:10" x14ac:dyDescent="0.35">
      <c r="A185" t="str">
        <f t="shared" si="2"/>
        <v>Тараненко ПлатонМ10</v>
      </c>
      <c r="B185" s="4">
        <v>19</v>
      </c>
      <c r="C185" s="4" t="s">
        <v>922</v>
      </c>
      <c r="D185" s="4" t="s">
        <v>37</v>
      </c>
      <c r="E185" s="4">
        <v>2015</v>
      </c>
      <c r="F185" s="5">
        <v>1.7210648148148149E-2</v>
      </c>
      <c r="G185" s="4">
        <v>19</v>
      </c>
      <c r="H185" s="4">
        <v>120.7</v>
      </c>
      <c r="I185" s="16" t="s">
        <v>970</v>
      </c>
      <c r="J185" t="str">
        <f>IF(ISERROR(VLOOKUP($C185,Сумма!$B$3:$C$855,2,FALSE)),0,IF(VLOOKUP($C185,Сумма!$B$3:$N$855,13,FALSE)=I185,VLOOKUP($C185,Сумма!$B$3:$C$855,2,FALSE),0))</f>
        <v>СШОР 18 Макейчик</v>
      </c>
    </row>
    <row r="186" spans="1:10" x14ac:dyDescent="0.35">
      <c r="A186" t="str">
        <f t="shared" si="2"/>
        <v>Елисеев АндрейМ10</v>
      </c>
      <c r="B186" s="4">
        <v>20</v>
      </c>
      <c r="C186" s="4" t="s">
        <v>263</v>
      </c>
      <c r="D186" s="4" t="s">
        <v>149</v>
      </c>
      <c r="E186" s="4">
        <v>2012</v>
      </c>
      <c r="F186" s="5">
        <v>1.8136574074074072E-2</v>
      </c>
      <c r="G186" s="4">
        <v>20</v>
      </c>
      <c r="H186" s="4">
        <v>111</v>
      </c>
      <c r="I186" s="16" t="s">
        <v>970</v>
      </c>
      <c r="J186" t="str">
        <f>IF(ISERROR(VLOOKUP($C186,Сумма!$B$3:$C$855,2,FALSE)),0,IF(VLOOKUP($C186,Сумма!$B$3:$N$855,13,FALSE)=I186,VLOOKUP($C186,Сумма!$B$3:$C$855,2,FALSE),0))</f>
        <v>СШОР 18 Олимп</v>
      </c>
    </row>
    <row r="187" spans="1:10" x14ac:dyDescent="0.35">
      <c r="A187" t="str">
        <f t="shared" si="2"/>
        <v>Сафонов ПавелМ10</v>
      </c>
      <c r="B187" s="4">
        <v>21</v>
      </c>
      <c r="C187" s="4" t="s">
        <v>492</v>
      </c>
      <c r="D187" s="4" t="s">
        <v>39</v>
      </c>
      <c r="E187" s="4">
        <v>2012</v>
      </c>
      <c r="F187" s="5">
        <v>1.8252314814814815E-2</v>
      </c>
      <c r="G187" s="4">
        <v>21</v>
      </c>
      <c r="H187" s="4">
        <v>109.8</v>
      </c>
      <c r="I187" s="16" t="s">
        <v>970</v>
      </c>
      <c r="J187" t="str">
        <f>IF(ISERROR(VLOOKUP($C187,Сумма!$B$3:$C$855,2,FALSE)),0,IF(VLOOKUP($C187,Сумма!$B$3:$N$855,13,FALSE)=I187,VLOOKUP($C187,Сумма!$B$3:$C$855,2,FALSE),0))</f>
        <v>СШОР 18 Sirius Пи</v>
      </c>
    </row>
    <row r="188" spans="1:10" x14ac:dyDescent="0.35">
      <c r="A188" t="str">
        <f t="shared" si="2"/>
        <v>Ткаченко ФедорМ10</v>
      </c>
      <c r="B188" s="4">
        <v>22</v>
      </c>
      <c r="C188" s="4" t="s">
        <v>923</v>
      </c>
      <c r="D188" s="4" t="s">
        <v>35</v>
      </c>
      <c r="E188" s="4">
        <v>2013</v>
      </c>
      <c r="F188" s="5">
        <v>1.8541666666666668E-2</v>
      </c>
      <c r="G188" s="4">
        <v>22</v>
      </c>
      <c r="H188" s="4">
        <v>106.8</v>
      </c>
      <c r="I188" s="16" t="s">
        <v>970</v>
      </c>
      <c r="J188" t="str">
        <f>IF(ISERROR(VLOOKUP($C188,Сумма!$B$3:$C$855,2,FALSE)),0,IF(VLOOKUP($C188,Сумма!$B$3:$N$855,13,FALSE)=I188,VLOOKUP($C188,Сумма!$B$3:$C$855,2,FALSE),0))</f>
        <v>СШОР 18 АТЛЕТ</v>
      </c>
    </row>
    <row r="189" spans="1:10" x14ac:dyDescent="0.35">
      <c r="A189" t="str">
        <f t="shared" si="2"/>
        <v>Пронин АлексейМ10</v>
      </c>
      <c r="B189" s="4">
        <v>23</v>
      </c>
      <c r="C189" s="4" t="s">
        <v>832</v>
      </c>
      <c r="D189" s="4" t="s">
        <v>44</v>
      </c>
      <c r="E189" s="4">
        <v>2013</v>
      </c>
      <c r="F189" s="5">
        <v>2.3854166666666666E-2</v>
      </c>
      <c r="G189" s="4">
        <v>23</v>
      </c>
      <c r="H189" s="4">
        <v>51.4</v>
      </c>
      <c r="I189" s="16" t="s">
        <v>970</v>
      </c>
      <c r="J189" t="str">
        <f>IF(ISERROR(VLOOKUP($C189,Сумма!$B$3:$C$855,2,FALSE)),0,IF(VLOOKUP($C189,Сумма!$B$3:$N$855,13,FALSE)=I189,VLOOKUP($C189,Сумма!$B$3:$C$855,2,FALSE),0))</f>
        <v>СШОР 18 Берёзовая р</v>
      </c>
    </row>
    <row r="190" spans="1:10" x14ac:dyDescent="0.35">
      <c r="A190" t="str">
        <f t="shared" si="2"/>
        <v>Колесников ДаниилМ10</v>
      </c>
      <c r="B190" s="4">
        <v>24</v>
      </c>
      <c r="C190" s="4" t="s">
        <v>834</v>
      </c>
      <c r="D190" s="4" t="s">
        <v>44</v>
      </c>
      <c r="E190" s="4">
        <v>2012</v>
      </c>
      <c r="F190" s="5">
        <v>2.9664351851851855E-2</v>
      </c>
      <c r="G190" s="4">
        <v>24</v>
      </c>
      <c r="H190" s="4">
        <v>1</v>
      </c>
      <c r="I190" s="16" t="s">
        <v>970</v>
      </c>
      <c r="J190" t="str">
        <f>IF(ISERROR(VLOOKUP($C190,Сумма!$B$3:$C$855,2,FALSE)),0,IF(VLOOKUP($C190,Сумма!$B$3:$N$855,13,FALSE)=I190,VLOOKUP($C190,Сумма!$B$3:$C$855,2,FALSE),0))</f>
        <v>СШОР 18 Берёзовая р</v>
      </c>
    </row>
    <row r="191" spans="1:10" x14ac:dyDescent="0.35">
      <c r="A191" t="str">
        <f t="shared" si="2"/>
        <v>Гудков МатвейМ10</v>
      </c>
      <c r="B191" s="4">
        <v>25</v>
      </c>
      <c r="C191" s="4" t="s">
        <v>924</v>
      </c>
      <c r="D191" s="4" t="s">
        <v>821</v>
      </c>
      <c r="E191" s="4">
        <v>2012</v>
      </c>
      <c r="F191" s="5">
        <v>3.1064814814814812E-2</v>
      </c>
      <c r="G191" s="4">
        <v>25</v>
      </c>
      <c r="H191" s="4">
        <v>1</v>
      </c>
      <c r="I191" s="16" t="s">
        <v>970</v>
      </c>
      <c r="J191" t="str">
        <f>IF(ISERROR(VLOOKUP($C191,Сумма!$B$3:$C$855,2,FALSE)),0,IF(VLOOKUP($C191,Сумма!$B$3:$N$855,13,FALSE)=I191,VLOOKUP($C191,Сумма!$B$3:$C$855,2,FALSE),0))</f>
        <v>СШОР 18 Паровоз</v>
      </c>
    </row>
    <row r="192" spans="1:10" x14ac:dyDescent="0.35">
      <c r="A192" t="str">
        <f t="shared" si="2"/>
        <v>Першин РоманМ10</v>
      </c>
      <c r="B192" s="4">
        <v>26</v>
      </c>
      <c r="C192" s="4" t="s">
        <v>925</v>
      </c>
      <c r="D192" s="4" t="s">
        <v>821</v>
      </c>
      <c r="E192" s="4">
        <v>2013</v>
      </c>
      <c r="F192" s="5">
        <v>3.4849537037037033E-2</v>
      </c>
      <c r="G192" s="4">
        <v>26</v>
      </c>
      <c r="H192" s="4">
        <v>1</v>
      </c>
      <c r="I192" s="16" t="s">
        <v>970</v>
      </c>
      <c r="J192" t="str">
        <f>IF(ISERROR(VLOOKUP($C192,Сумма!$B$3:$C$855,2,FALSE)),0,IF(VLOOKUP($C192,Сумма!$B$3:$N$855,13,FALSE)=I192,VLOOKUP($C192,Сумма!$B$3:$C$855,2,FALSE),0))</f>
        <v>СШОР 18 Паровоз</v>
      </c>
    </row>
    <row r="193" spans="1:10" x14ac:dyDescent="0.35">
      <c r="A193" t="str">
        <f t="shared" si="2"/>
        <v>Трубицын АндрейМ10</v>
      </c>
      <c r="B193" s="4">
        <v>27</v>
      </c>
      <c r="C193" s="4" t="s">
        <v>926</v>
      </c>
      <c r="D193" s="4" t="s">
        <v>35</v>
      </c>
      <c r="E193" s="4">
        <v>2012</v>
      </c>
      <c r="F193" s="5">
        <v>3.788194444444444E-2</v>
      </c>
      <c r="G193" s="4">
        <v>27</v>
      </c>
      <c r="H193" s="4">
        <v>1</v>
      </c>
      <c r="I193" s="16" t="s">
        <v>970</v>
      </c>
      <c r="J193" t="str">
        <f>IF(ISERROR(VLOOKUP($C193,Сумма!$B$3:$C$855,2,FALSE)),0,IF(VLOOKUP($C193,Сумма!$B$3:$N$855,13,FALSE)=I193,VLOOKUP($C193,Сумма!$B$3:$C$855,2,FALSE),0))</f>
        <v>СШОР 18 АТЛЕТ</v>
      </c>
    </row>
    <row r="194" spans="1:10" x14ac:dyDescent="0.35">
      <c r="A194" t="str">
        <f t="shared" si="2"/>
        <v>Лейбович МаркМ10</v>
      </c>
      <c r="B194" s="4">
        <v>28</v>
      </c>
      <c r="C194" s="4" t="s">
        <v>927</v>
      </c>
      <c r="D194" s="4" t="s">
        <v>98</v>
      </c>
      <c r="E194" s="4">
        <v>2012</v>
      </c>
      <c r="F194" s="5">
        <v>4.2916666666666665E-2</v>
      </c>
      <c r="G194" s="4">
        <v>28</v>
      </c>
      <c r="H194" s="4">
        <v>1</v>
      </c>
      <c r="I194" s="16" t="s">
        <v>970</v>
      </c>
      <c r="J194" t="str">
        <f>IF(ISERROR(VLOOKUP($C194,Сумма!$B$3:$C$855,2,FALSE)),0,IF(VLOOKUP($C194,Сумма!$B$3:$N$855,13,FALSE)=I194,VLOOKUP($C194,Сумма!$B$3:$C$855,2,FALSE),0))</f>
        <v>СШОР 18 Торнадо</v>
      </c>
    </row>
    <row r="195" spans="1:10" x14ac:dyDescent="0.35">
      <c r="A195" t="str">
        <f t="shared" si="2"/>
        <v>Аксенов АлександрМ10</v>
      </c>
      <c r="B195" s="4">
        <v>29</v>
      </c>
      <c r="C195" s="4" t="s">
        <v>495</v>
      </c>
      <c r="D195" s="4" t="s">
        <v>39</v>
      </c>
      <c r="E195" s="4">
        <v>2012</v>
      </c>
      <c r="F195" s="4"/>
      <c r="G195" s="4"/>
      <c r="H195" s="4">
        <v>0.01</v>
      </c>
      <c r="I195" s="16" t="s">
        <v>970</v>
      </c>
      <c r="J195" t="str">
        <f>IF(ISERROR(VLOOKUP($C195,Сумма!$B$3:$C$855,2,FALSE)),0,IF(VLOOKUP($C195,Сумма!$B$3:$N$855,13,FALSE)=I195,VLOOKUP($C195,Сумма!$B$3:$C$855,2,FALSE),0))</f>
        <v>СШОР 18 Sirius Пи</v>
      </c>
    </row>
    <row r="196" spans="1:10" x14ac:dyDescent="0.35">
      <c r="A196" t="str">
        <f t="shared" si="2"/>
        <v>Чистяков МаксимМ10</v>
      </c>
      <c r="B196" s="4">
        <v>30</v>
      </c>
      <c r="C196" s="4" t="s">
        <v>928</v>
      </c>
      <c r="D196" s="4" t="s">
        <v>98</v>
      </c>
      <c r="E196" s="4">
        <v>2012</v>
      </c>
      <c r="F196" s="4"/>
      <c r="G196" s="4"/>
      <c r="H196" s="4">
        <v>0.01</v>
      </c>
      <c r="I196" s="16" t="s">
        <v>970</v>
      </c>
      <c r="J196" t="str">
        <f>IF(ISERROR(VLOOKUP($C196,Сумма!$B$3:$C$855,2,FALSE)),0,IF(VLOOKUP($C196,Сумма!$B$3:$N$855,13,FALSE)=I196,VLOOKUP($C196,Сумма!$B$3:$C$855,2,FALSE),0))</f>
        <v>СШОР 18 Торнадо</v>
      </c>
    </row>
    <row r="197" spans="1:10" ht="15.5" x14ac:dyDescent="0.35">
      <c r="A197" t="str">
        <f t="shared" si="2"/>
        <v/>
      </c>
      <c r="B197" s="40" t="s">
        <v>929</v>
      </c>
      <c r="C197" s="40"/>
      <c r="D197" s="40"/>
      <c r="E197" s="40"/>
      <c r="F197" s="40"/>
      <c r="G197" s="40"/>
      <c r="H197" s="40"/>
      <c r="I197" s="17"/>
      <c r="J197">
        <f>IF(ISERROR(VLOOKUP($C197,Сумма!$B$3:$C$855,2,FALSE)),0,IF(VLOOKUP($C197,Сумма!$B$3:$N$855,13,FALSE)=I197,VLOOKUP($C197,Сумма!$B$3:$C$855,2,FALSE),0))</f>
        <v>0</v>
      </c>
    </row>
    <row r="198" spans="1:10" ht="15.5" x14ac:dyDescent="0.35">
      <c r="A198" t="str">
        <f t="shared" si="2"/>
        <v/>
      </c>
      <c r="B198" s="40"/>
      <c r="C198" s="40"/>
      <c r="D198" s="40"/>
      <c r="E198" s="40"/>
      <c r="F198" s="40"/>
      <c r="G198" s="40"/>
      <c r="H198" s="40"/>
      <c r="I198" s="17"/>
      <c r="J198">
        <f>IF(ISERROR(VLOOKUP($C198,Сумма!$B$3:$C$855,2,FALSE)),0,IF(VLOOKUP($C198,Сумма!$B$3:$N$855,13,FALSE)=I198,VLOOKUP($C198,Сумма!$B$3:$C$855,2,FALSE),0))</f>
        <v>0</v>
      </c>
    </row>
    <row r="199" spans="1:10" ht="28" x14ac:dyDescent="0.35">
      <c r="A199" t="str">
        <f t="shared" si="2"/>
        <v>Фамилия, имя</v>
      </c>
      <c r="B199" s="3" t="s">
        <v>20</v>
      </c>
      <c r="C199" s="4" t="s">
        <v>31</v>
      </c>
      <c r="D199" s="4" t="s">
        <v>21</v>
      </c>
      <c r="E199" s="4" t="s">
        <v>22</v>
      </c>
      <c r="F199" s="4" t="s">
        <v>23</v>
      </c>
      <c r="G199" s="4" t="s">
        <v>24</v>
      </c>
      <c r="H199" s="4" t="s">
        <v>25</v>
      </c>
      <c r="I199" s="16"/>
      <c r="J199">
        <f>IF(ISERROR(VLOOKUP($C199,Сумма!$B$3:$C$855,2,FALSE)),0,IF(VLOOKUP($C199,Сумма!$B$3:$N$855,13,FALSE)=I199,VLOOKUP($C199,Сумма!$B$3:$C$855,2,FALSE),0))</f>
        <v>0</v>
      </c>
    </row>
    <row r="200" spans="1:10" x14ac:dyDescent="0.35">
      <c r="A200" t="str">
        <f t="shared" si="2"/>
        <v>Остренко МатвейМ12</v>
      </c>
      <c r="B200" s="4">
        <v>1</v>
      </c>
      <c r="C200" s="4" t="s">
        <v>509</v>
      </c>
      <c r="D200" s="4" t="s">
        <v>46</v>
      </c>
      <c r="E200" s="4">
        <v>2010</v>
      </c>
      <c r="F200" s="5">
        <v>9.2129629629629627E-3</v>
      </c>
      <c r="G200" s="4">
        <v>1</v>
      </c>
      <c r="H200" s="4">
        <v>200</v>
      </c>
      <c r="I200" s="16" t="s">
        <v>971</v>
      </c>
      <c r="J200" t="str">
        <f>IF(ISERROR(VLOOKUP($C200,Сумма!$B$3:$C$855,2,FALSE)),0,IF(VLOOKUP($C200,Сумма!$B$3:$N$855,13,FALSE)=I200,VLOOKUP($C200,Сумма!$B$3:$C$855,2,FALSE),0))</f>
        <v>СШОР 18 Смородино</v>
      </c>
    </row>
    <row r="201" spans="1:10" x14ac:dyDescent="0.35">
      <c r="A201" t="str">
        <f t="shared" si="2"/>
        <v>Котляров ВладиславМ12</v>
      </c>
      <c r="B201" s="4">
        <v>2</v>
      </c>
      <c r="C201" s="4" t="s">
        <v>229</v>
      </c>
      <c r="D201" s="4" t="s">
        <v>37</v>
      </c>
      <c r="E201" s="4">
        <v>2010</v>
      </c>
      <c r="F201" s="5">
        <v>9.4675925925925917E-3</v>
      </c>
      <c r="G201" s="4">
        <v>2</v>
      </c>
      <c r="H201" s="4">
        <v>197.3</v>
      </c>
      <c r="I201" s="16" t="s">
        <v>971</v>
      </c>
      <c r="J201" t="str">
        <f>IF(ISERROR(VLOOKUP($C201,Сумма!$B$3:$C$855,2,FALSE)),0,IF(VLOOKUP($C201,Сумма!$B$3:$N$855,13,FALSE)=I201,VLOOKUP($C201,Сумма!$B$3:$C$855,2,FALSE),0))</f>
        <v>СШОР 18 Макейчик</v>
      </c>
    </row>
    <row r="202" spans="1:10" x14ac:dyDescent="0.35">
      <c r="A202" t="str">
        <f t="shared" si="2"/>
        <v>Демиденков АлександрМ12</v>
      </c>
      <c r="B202" s="4">
        <v>3</v>
      </c>
      <c r="C202" s="4" t="s">
        <v>514</v>
      </c>
      <c r="D202" s="4" t="s">
        <v>112</v>
      </c>
      <c r="E202" s="4">
        <v>2010</v>
      </c>
      <c r="F202" s="5">
        <v>1.0011574074074074E-2</v>
      </c>
      <c r="G202" s="4">
        <v>3</v>
      </c>
      <c r="H202" s="4">
        <v>191.4</v>
      </c>
      <c r="I202" s="16" t="s">
        <v>971</v>
      </c>
      <c r="J202" t="str">
        <f>IF(ISERROR(VLOOKUP($C202,Сумма!$B$3:$C$855,2,FALSE)),0,IF(VLOOKUP($C202,Сумма!$B$3:$N$855,13,FALSE)=I202,VLOOKUP($C202,Сумма!$B$3:$C$855,2,FALSE),0))</f>
        <v>СШОР 18 Канищева</v>
      </c>
    </row>
    <row r="203" spans="1:10" x14ac:dyDescent="0.35">
      <c r="A203" t="str">
        <f t="shared" si="2"/>
        <v>Панков НикитаМ12</v>
      </c>
      <c r="B203" s="4">
        <v>4</v>
      </c>
      <c r="C203" s="4" t="s">
        <v>228</v>
      </c>
      <c r="D203" s="4" t="s">
        <v>37</v>
      </c>
      <c r="E203" s="4">
        <v>2010</v>
      </c>
      <c r="F203" s="5">
        <v>1.0104166666666668E-2</v>
      </c>
      <c r="G203" s="4">
        <v>4</v>
      </c>
      <c r="H203" s="4">
        <v>190.4</v>
      </c>
      <c r="I203" s="16" t="s">
        <v>971</v>
      </c>
      <c r="J203" t="str">
        <f>IF(ISERROR(VLOOKUP($C203,Сумма!$B$3:$C$855,2,FALSE)),0,IF(VLOOKUP($C203,Сумма!$B$3:$N$855,13,FALSE)=I203,VLOOKUP($C203,Сумма!$B$3:$C$855,2,FALSE),0))</f>
        <v>СШОР 18 Макейчик</v>
      </c>
    </row>
    <row r="204" spans="1:10" x14ac:dyDescent="0.35">
      <c r="A204" t="str">
        <f t="shared" si="2"/>
        <v>Мелихов МаксимМ12</v>
      </c>
      <c r="B204" s="4">
        <v>5</v>
      </c>
      <c r="C204" s="4" t="s">
        <v>259</v>
      </c>
      <c r="D204" s="4" t="s">
        <v>61</v>
      </c>
      <c r="E204" s="4">
        <v>2010</v>
      </c>
      <c r="F204" s="5">
        <v>1.0150462962962964E-2</v>
      </c>
      <c r="G204" s="4">
        <v>5</v>
      </c>
      <c r="H204" s="4">
        <v>189.9</v>
      </c>
      <c r="I204" s="16" t="s">
        <v>971</v>
      </c>
      <c r="J204" t="str">
        <f>IF(ISERROR(VLOOKUP($C204,Сумма!$B$3:$C$855,2,FALSE)),0,IF(VLOOKUP($C204,Сумма!$B$3:$N$855,13,FALSE)=I204,VLOOKUP($C204,Сумма!$B$3:$C$855,2,FALSE),0))</f>
        <v>СШОР 18 Азимут</v>
      </c>
    </row>
    <row r="205" spans="1:10" x14ac:dyDescent="0.35">
      <c r="A205" t="str">
        <f t="shared" si="2"/>
        <v>Мещеряков МаксимМ12</v>
      </c>
      <c r="B205" s="4">
        <v>6</v>
      </c>
      <c r="C205" s="4" t="s">
        <v>522</v>
      </c>
      <c r="D205" s="4" t="s">
        <v>784</v>
      </c>
      <c r="E205" s="4">
        <v>2011</v>
      </c>
      <c r="F205" s="5">
        <v>1.0185185185185184E-2</v>
      </c>
      <c r="G205" s="4">
        <v>6</v>
      </c>
      <c r="H205" s="4">
        <v>189.5</v>
      </c>
      <c r="I205" s="16" t="s">
        <v>971</v>
      </c>
      <c r="J205" t="str">
        <f>IF(ISERROR(VLOOKUP($C205,Сумма!$B$3:$C$855,2,FALSE)),0,IF(VLOOKUP($C205,Сумма!$B$3:$N$855,13,FALSE)=I205,VLOOKUP($C205,Сумма!$B$3:$C$855,2,FALSE),0))</f>
        <v>СШОР 18 Авдеев</v>
      </c>
    </row>
    <row r="206" spans="1:10" x14ac:dyDescent="0.35">
      <c r="A206" t="str">
        <f t="shared" ref="A206:A269" si="3">C206&amp;I206</f>
        <v>Леонтьев НикитаМ12</v>
      </c>
      <c r="B206" s="4">
        <v>7</v>
      </c>
      <c r="C206" s="4" t="s">
        <v>226</v>
      </c>
      <c r="D206" s="4" t="s">
        <v>112</v>
      </c>
      <c r="E206" s="4">
        <v>2010</v>
      </c>
      <c r="F206" s="5">
        <v>1.068287037037037E-2</v>
      </c>
      <c r="G206" s="4">
        <v>7</v>
      </c>
      <c r="H206" s="4">
        <v>184.1</v>
      </c>
      <c r="I206" s="16" t="s">
        <v>971</v>
      </c>
      <c r="J206" t="str">
        <f>IF(ISERROR(VLOOKUP($C206,Сумма!$B$3:$C$855,2,FALSE)),0,IF(VLOOKUP($C206,Сумма!$B$3:$N$855,13,FALSE)=I206,VLOOKUP($C206,Сумма!$B$3:$C$855,2,FALSE),0))</f>
        <v>СШОР 18 Канищева</v>
      </c>
    </row>
    <row r="207" spans="1:10" x14ac:dyDescent="0.35">
      <c r="A207" t="str">
        <f t="shared" si="3"/>
        <v>Спицын ЯрославМ12</v>
      </c>
      <c r="B207" s="4">
        <v>8</v>
      </c>
      <c r="C207" s="4" t="s">
        <v>230</v>
      </c>
      <c r="D207" s="4" t="s">
        <v>39</v>
      </c>
      <c r="E207" s="4">
        <v>2011</v>
      </c>
      <c r="F207" s="5">
        <v>1.0833333333333334E-2</v>
      </c>
      <c r="G207" s="4">
        <v>8</v>
      </c>
      <c r="H207" s="4">
        <v>182.5</v>
      </c>
      <c r="I207" s="16" t="s">
        <v>971</v>
      </c>
      <c r="J207" t="str">
        <f>IF(ISERROR(VLOOKUP($C207,Сумма!$B$3:$C$855,2,FALSE)),0,IF(VLOOKUP($C207,Сумма!$B$3:$N$855,13,FALSE)=I207,VLOOKUP($C207,Сумма!$B$3:$C$855,2,FALSE),0))</f>
        <v>СШОР 18 Sirius Пи</v>
      </c>
    </row>
    <row r="208" spans="1:10" x14ac:dyDescent="0.35">
      <c r="A208" t="str">
        <f t="shared" si="3"/>
        <v>Зенищев МакарМ12</v>
      </c>
      <c r="B208" s="4">
        <v>9</v>
      </c>
      <c r="C208" s="4" t="s">
        <v>232</v>
      </c>
      <c r="D208" s="4" t="s">
        <v>44</v>
      </c>
      <c r="E208" s="4">
        <v>2010</v>
      </c>
      <c r="F208" s="5">
        <v>1.1180555555555556E-2</v>
      </c>
      <c r="G208" s="4">
        <v>9</v>
      </c>
      <c r="H208" s="4">
        <v>178.7</v>
      </c>
      <c r="I208" s="16" t="s">
        <v>971</v>
      </c>
      <c r="J208" t="str">
        <f>IF(ISERROR(VLOOKUP($C208,Сумма!$B$3:$C$855,2,FALSE)),0,IF(VLOOKUP($C208,Сумма!$B$3:$N$855,13,FALSE)=I208,VLOOKUP($C208,Сумма!$B$3:$C$855,2,FALSE),0))</f>
        <v>СШОР 18 Берёзовая р</v>
      </c>
    </row>
    <row r="209" spans="1:10" x14ac:dyDescent="0.35">
      <c r="A209" t="str">
        <f t="shared" si="3"/>
        <v>Попов АндрейМ12</v>
      </c>
      <c r="B209" s="4">
        <v>10</v>
      </c>
      <c r="C209" s="4" t="s">
        <v>516</v>
      </c>
      <c r="D209" s="4" t="s">
        <v>98</v>
      </c>
      <c r="E209" s="4">
        <v>2010</v>
      </c>
      <c r="F209" s="5">
        <v>1.1967592592592592E-2</v>
      </c>
      <c r="G209" s="4">
        <v>10</v>
      </c>
      <c r="H209" s="4">
        <v>170.2</v>
      </c>
      <c r="I209" s="16" t="s">
        <v>971</v>
      </c>
      <c r="J209" t="str">
        <f>IF(ISERROR(VLOOKUP($C209,Сумма!$B$3:$C$855,2,FALSE)),0,IF(VLOOKUP($C209,Сумма!$B$3:$N$855,13,FALSE)=I209,VLOOKUP($C209,Сумма!$B$3:$C$855,2,FALSE),0))</f>
        <v>СШОР 18 Торнадо</v>
      </c>
    </row>
    <row r="210" spans="1:10" x14ac:dyDescent="0.35">
      <c r="A210" t="str">
        <f t="shared" si="3"/>
        <v>Пономарев РоманМ12</v>
      </c>
      <c r="B210" s="4">
        <v>11</v>
      </c>
      <c r="C210" s="4" t="s">
        <v>247</v>
      </c>
      <c r="D210" s="4" t="s">
        <v>58</v>
      </c>
      <c r="E210" s="4">
        <v>2011</v>
      </c>
      <c r="F210" s="5">
        <v>1.2731481481481481E-2</v>
      </c>
      <c r="G210" s="4">
        <v>11</v>
      </c>
      <c r="H210" s="4">
        <v>161.9</v>
      </c>
      <c r="I210" s="16" t="s">
        <v>971</v>
      </c>
      <c r="J210" t="str">
        <f>IF(ISERROR(VLOOKUP($C210,Сумма!$B$3:$C$855,2,FALSE)),0,IF(VLOOKUP($C210,Сумма!$B$3:$N$855,13,FALSE)=I210,VLOOKUP($C210,Сумма!$B$3:$C$855,2,FALSE),0))</f>
        <v>СШОР 18 Дон спорт</v>
      </c>
    </row>
    <row r="211" spans="1:10" x14ac:dyDescent="0.35">
      <c r="A211" t="str">
        <f t="shared" si="3"/>
        <v>Кинько ЯрославМ12</v>
      </c>
      <c r="B211" s="4">
        <v>12</v>
      </c>
      <c r="C211" s="4" t="s">
        <v>239</v>
      </c>
      <c r="D211" s="4" t="s">
        <v>37</v>
      </c>
      <c r="E211" s="4">
        <v>2010</v>
      </c>
      <c r="F211" s="5">
        <v>1.2777777777777777E-2</v>
      </c>
      <c r="G211" s="4">
        <v>12</v>
      </c>
      <c r="H211" s="4">
        <v>161.4</v>
      </c>
      <c r="I211" s="16" t="s">
        <v>971</v>
      </c>
      <c r="J211" t="str">
        <f>IF(ISERROR(VLOOKUP($C211,Сумма!$B$3:$C$855,2,FALSE)),0,IF(VLOOKUP($C211,Сумма!$B$3:$N$855,13,FALSE)=I211,VLOOKUP($C211,Сумма!$B$3:$C$855,2,FALSE),0))</f>
        <v>СШОР 18 Макейчик</v>
      </c>
    </row>
    <row r="212" spans="1:10" x14ac:dyDescent="0.35">
      <c r="A212" t="str">
        <f t="shared" si="3"/>
        <v>Митин АлександрМ12</v>
      </c>
      <c r="B212" s="4">
        <v>13</v>
      </c>
      <c r="C212" s="4" t="s">
        <v>749</v>
      </c>
      <c r="D212" s="4" t="s">
        <v>61</v>
      </c>
      <c r="E212" s="4">
        <v>2010</v>
      </c>
      <c r="F212" s="5">
        <v>1.2870370370370372E-2</v>
      </c>
      <c r="G212" s="4">
        <v>13</v>
      </c>
      <c r="H212" s="4">
        <v>160.4</v>
      </c>
      <c r="I212" s="16" t="s">
        <v>971</v>
      </c>
      <c r="J212" t="str">
        <f>IF(ISERROR(VLOOKUP($C212,Сумма!$B$3:$C$855,2,FALSE)),0,IF(VLOOKUP($C212,Сумма!$B$3:$N$855,13,FALSE)=I212,VLOOKUP($C212,Сумма!$B$3:$C$855,2,FALSE),0))</f>
        <v>СШОР 18 Азимут</v>
      </c>
    </row>
    <row r="213" spans="1:10" x14ac:dyDescent="0.35">
      <c r="A213" t="str">
        <f t="shared" si="3"/>
        <v>Тихонов ВалерийМ12</v>
      </c>
      <c r="B213" s="4">
        <v>14</v>
      </c>
      <c r="C213" s="4" t="s">
        <v>237</v>
      </c>
      <c r="D213" s="4" t="s">
        <v>37</v>
      </c>
      <c r="E213" s="4">
        <v>2011</v>
      </c>
      <c r="F213" s="5">
        <v>1.3333333333333334E-2</v>
      </c>
      <c r="G213" s="4">
        <v>14</v>
      </c>
      <c r="H213" s="4">
        <v>155.30000000000001</v>
      </c>
      <c r="I213" s="16" t="s">
        <v>971</v>
      </c>
      <c r="J213" t="str">
        <f>IF(ISERROR(VLOOKUP($C213,Сумма!$B$3:$C$855,2,FALSE)),0,IF(VLOOKUP($C213,Сумма!$B$3:$N$855,13,FALSE)=I213,VLOOKUP($C213,Сумма!$B$3:$C$855,2,FALSE),0))</f>
        <v>СШОР 18 Макейчик</v>
      </c>
    </row>
    <row r="214" spans="1:10" x14ac:dyDescent="0.35">
      <c r="A214" t="str">
        <f t="shared" si="3"/>
        <v>Кочетов КириллМ12</v>
      </c>
      <c r="B214" s="4">
        <v>15</v>
      </c>
      <c r="C214" s="4" t="s">
        <v>518</v>
      </c>
      <c r="D214" s="4" t="s">
        <v>39</v>
      </c>
      <c r="E214" s="4">
        <v>2010</v>
      </c>
      <c r="F214" s="5">
        <v>1.3981481481481482E-2</v>
      </c>
      <c r="G214" s="4">
        <v>15</v>
      </c>
      <c r="H214" s="4">
        <v>148.30000000000001</v>
      </c>
      <c r="I214" s="16" t="s">
        <v>971</v>
      </c>
      <c r="J214" t="str">
        <f>IF(ISERROR(VLOOKUP($C214,Сумма!$B$3:$C$855,2,FALSE)),0,IF(VLOOKUP($C214,Сумма!$B$3:$N$855,13,FALSE)=I214,VLOOKUP($C214,Сумма!$B$3:$C$855,2,FALSE),0))</f>
        <v>СШОР 18 Sirius Пи</v>
      </c>
    </row>
    <row r="215" spans="1:10" x14ac:dyDescent="0.35">
      <c r="A215" t="str">
        <f t="shared" si="3"/>
        <v>Светителенко ПавелМ12</v>
      </c>
      <c r="B215" s="4">
        <v>16</v>
      </c>
      <c r="C215" s="4" t="s">
        <v>231</v>
      </c>
      <c r="D215" s="4" t="s">
        <v>784</v>
      </c>
      <c r="E215" s="4">
        <v>2010</v>
      </c>
      <c r="F215" s="5">
        <v>1.4108796296296295E-2</v>
      </c>
      <c r="G215" s="4">
        <v>16</v>
      </c>
      <c r="H215" s="4">
        <v>146.9</v>
      </c>
      <c r="I215" s="16" t="s">
        <v>971</v>
      </c>
      <c r="J215" t="str">
        <f>IF(ISERROR(VLOOKUP($C215,Сумма!$B$3:$C$855,2,FALSE)),0,IF(VLOOKUP($C215,Сумма!$B$3:$N$855,13,FALSE)=I215,VLOOKUP($C215,Сумма!$B$3:$C$855,2,FALSE),0))</f>
        <v>СШОР 18 Авдеев</v>
      </c>
    </row>
    <row r="216" spans="1:10" x14ac:dyDescent="0.35">
      <c r="A216" t="str">
        <f t="shared" si="3"/>
        <v>Сухоруков ИльяМ12</v>
      </c>
      <c r="B216" s="4">
        <v>17</v>
      </c>
      <c r="C216" s="4" t="s">
        <v>246</v>
      </c>
      <c r="D216" s="4" t="s">
        <v>94</v>
      </c>
      <c r="E216" s="4">
        <v>2011</v>
      </c>
      <c r="F216" s="5">
        <v>1.4432870370370372E-2</v>
      </c>
      <c r="G216" s="4">
        <v>17</v>
      </c>
      <c r="H216" s="4">
        <v>143.4</v>
      </c>
      <c r="I216" s="16" t="s">
        <v>971</v>
      </c>
      <c r="J216" t="str">
        <f>IF(ISERROR(VLOOKUP($C216,Сумма!$B$3:$C$855,2,FALSE)),0,IF(VLOOKUP($C216,Сумма!$B$3:$N$855,13,FALSE)=I216,VLOOKUP($C216,Сумма!$B$3:$C$855,2,FALSE),0))</f>
        <v>СШОР 18 Вильденберг</v>
      </c>
    </row>
    <row r="217" spans="1:10" x14ac:dyDescent="0.35">
      <c r="A217" t="str">
        <f t="shared" si="3"/>
        <v>Гридяев СтепанМ12</v>
      </c>
      <c r="B217" s="4">
        <v>18</v>
      </c>
      <c r="C217" s="4" t="s">
        <v>850</v>
      </c>
      <c r="D217" s="4" t="s">
        <v>61</v>
      </c>
      <c r="E217" s="4">
        <v>2011</v>
      </c>
      <c r="F217" s="5">
        <v>1.4467592592592593E-2</v>
      </c>
      <c r="G217" s="4">
        <v>18</v>
      </c>
      <c r="H217" s="4">
        <v>143</v>
      </c>
      <c r="I217" s="16" t="s">
        <v>971</v>
      </c>
      <c r="J217" t="str">
        <f>IF(ISERROR(VLOOKUP($C217,Сумма!$B$3:$C$855,2,FALSE)),0,IF(VLOOKUP($C217,Сумма!$B$3:$N$855,13,FALSE)=I217,VLOOKUP($C217,Сумма!$B$3:$C$855,2,FALSE),0))</f>
        <v>СШОР 18 Азимут</v>
      </c>
    </row>
    <row r="218" spans="1:10" x14ac:dyDescent="0.35">
      <c r="A218" t="str">
        <f t="shared" si="3"/>
        <v>Савельев ВладимирМ12</v>
      </c>
      <c r="B218" s="4">
        <v>19</v>
      </c>
      <c r="C218" s="4" t="s">
        <v>233</v>
      </c>
      <c r="D218" s="4" t="s">
        <v>48</v>
      </c>
      <c r="E218" s="4">
        <v>2011</v>
      </c>
      <c r="F218" s="5">
        <v>1.5011574074074075E-2</v>
      </c>
      <c r="G218" s="4">
        <v>19</v>
      </c>
      <c r="H218" s="4">
        <v>137.1</v>
      </c>
      <c r="I218" s="16" t="s">
        <v>971</v>
      </c>
      <c r="J218" t="str">
        <f>IF(ISERROR(VLOOKUP($C218,Сумма!$B$3:$C$855,2,FALSE)),0,IF(VLOOKUP($C218,Сумма!$B$3:$N$855,13,FALSE)=I218,VLOOKUP($C218,Сумма!$B$3:$C$855,2,FALSE),0))</f>
        <v>Воронеж</v>
      </c>
    </row>
    <row r="219" spans="1:10" x14ac:dyDescent="0.35">
      <c r="A219" t="str">
        <f t="shared" si="3"/>
        <v>Попов МакарМ12</v>
      </c>
      <c r="B219" s="4">
        <v>20</v>
      </c>
      <c r="C219" s="4" t="s">
        <v>234</v>
      </c>
      <c r="D219" s="4" t="s">
        <v>784</v>
      </c>
      <c r="E219" s="4">
        <v>2010</v>
      </c>
      <c r="F219" s="5">
        <v>1.5289351851851851E-2</v>
      </c>
      <c r="G219" s="4">
        <v>20</v>
      </c>
      <c r="H219" s="4">
        <v>134.1</v>
      </c>
      <c r="I219" s="16" t="s">
        <v>971</v>
      </c>
      <c r="J219" t="str">
        <f>IF(ISERROR(VLOOKUP($C219,Сумма!$B$3:$C$855,2,FALSE)),0,IF(VLOOKUP($C219,Сумма!$B$3:$N$855,13,FALSE)=I219,VLOOKUP($C219,Сумма!$B$3:$C$855,2,FALSE),0))</f>
        <v>СШОР 18 Авдеев</v>
      </c>
    </row>
    <row r="220" spans="1:10" x14ac:dyDescent="0.35">
      <c r="A220" t="str">
        <f t="shared" si="3"/>
        <v>Панин АртёмМ12</v>
      </c>
      <c r="B220" s="4">
        <v>21</v>
      </c>
      <c r="C220" s="4" t="s">
        <v>243</v>
      </c>
      <c r="D220" s="4" t="s">
        <v>61</v>
      </c>
      <c r="E220" s="4">
        <v>2011</v>
      </c>
      <c r="F220" s="5">
        <v>1.5509259259259257E-2</v>
      </c>
      <c r="G220" s="4">
        <v>21</v>
      </c>
      <c r="H220" s="4">
        <v>131.69999999999999</v>
      </c>
      <c r="I220" s="16" t="s">
        <v>971</v>
      </c>
      <c r="J220" t="str">
        <f>IF(ISERROR(VLOOKUP($C220,Сумма!$B$3:$C$855,2,FALSE)),0,IF(VLOOKUP($C220,Сумма!$B$3:$N$855,13,FALSE)=I220,VLOOKUP($C220,Сумма!$B$3:$C$855,2,FALSE),0))</f>
        <v>СШОР 18 Азимут</v>
      </c>
    </row>
    <row r="221" spans="1:10" x14ac:dyDescent="0.35">
      <c r="A221" t="str">
        <f t="shared" si="3"/>
        <v>Кальченко ДанилаМ12</v>
      </c>
      <c r="B221" s="4">
        <v>22</v>
      </c>
      <c r="C221" s="4" t="s">
        <v>513</v>
      </c>
      <c r="D221" s="4" t="s">
        <v>149</v>
      </c>
      <c r="E221" s="4">
        <v>2010</v>
      </c>
      <c r="F221" s="5">
        <v>1.5601851851851851E-2</v>
      </c>
      <c r="G221" s="4">
        <v>22</v>
      </c>
      <c r="H221" s="4">
        <v>130.69999999999999</v>
      </c>
      <c r="I221" s="16" t="s">
        <v>971</v>
      </c>
      <c r="J221" t="str">
        <f>IF(ISERROR(VLOOKUP($C221,Сумма!$B$3:$C$855,2,FALSE)),0,IF(VLOOKUP($C221,Сумма!$B$3:$N$855,13,FALSE)=I221,VLOOKUP($C221,Сумма!$B$3:$C$855,2,FALSE),0))</f>
        <v>СШОР 18 Олимп</v>
      </c>
    </row>
    <row r="222" spans="1:10" x14ac:dyDescent="0.35">
      <c r="A222" t="str">
        <f t="shared" si="3"/>
        <v>Грязов МиронМ12</v>
      </c>
      <c r="B222" s="4">
        <v>23</v>
      </c>
      <c r="C222" s="4" t="s">
        <v>248</v>
      </c>
      <c r="D222" s="4" t="s">
        <v>58</v>
      </c>
      <c r="E222" s="4">
        <v>2011</v>
      </c>
      <c r="F222" s="5">
        <v>1.6134259259259261E-2</v>
      </c>
      <c r="G222" s="4">
        <v>23</v>
      </c>
      <c r="H222" s="4">
        <v>124.9</v>
      </c>
      <c r="I222" s="16" t="s">
        <v>971</v>
      </c>
      <c r="J222" t="str">
        <f>IF(ISERROR(VLOOKUP($C222,Сумма!$B$3:$C$855,2,FALSE)),0,IF(VLOOKUP($C222,Сумма!$B$3:$N$855,13,FALSE)=I222,VLOOKUP($C222,Сумма!$B$3:$C$855,2,FALSE),0))</f>
        <v>СШОР 18 Дон спорт</v>
      </c>
    </row>
    <row r="223" spans="1:10" x14ac:dyDescent="0.35">
      <c r="A223" t="str">
        <f t="shared" si="3"/>
        <v>Рау АнтонМ12</v>
      </c>
      <c r="B223" s="4">
        <v>24</v>
      </c>
      <c r="C223" s="4" t="s">
        <v>527</v>
      </c>
      <c r="D223" s="4" t="s">
        <v>112</v>
      </c>
      <c r="E223" s="4">
        <v>2010</v>
      </c>
      <c r="F223" s="5">
        <v>1.6307870370370372E-2</v>
      </c>
      <c r="G223" s="4">
        <v>24</v>
      </c>
      <c r="H223" s="4">
        <v>123</v>
      </c>
      <c r="I223" s="16" t="s">
        <v>971</v>
      </c>
      <c r="J223" t="str">
        <f>IF(ISERROR(VLOOKUP($C223,Сумма!$B$3:$C$855,2,FALSE)),0,IF(VLOOKUP($C223,Сумма!$B$3:$N$855,13,FALSE)=I223,VLOOKUP($C223,Сумма!$B$3:$C$855,2,FALSE),0))</f>
        <v>СШОР 18 Канищева</v>
      </c>
    </row>
    <row r="224" spans="1:10" x14ac:dyDescent="0.35">
      <c r="A224" t="str">
        <f t="shared" si="3"/>
        <v>Трофимов ИванМ12</v>
      </c>
      <c r="B224" s="4">
        <v>25</v>
      </c>
      <c r="C224" s="4" t="s">
        <v>535</v>
      </c>
      <c r="D224" s="4" t="s">
        <v>48</v>
      </c>
      <c r="E224" s="4">
        <v>2011</v>
      </c>
      <c r="F224" s="5">
        <v>1.6863425925925928E-2</v>
      </c>
      <c r="G224" s="4">
        <v>25</v>
      </c>
      <c r="H224" s="4">
        <v>117</v>
      </c>
      <c r="I224" s="16" t="s">
        <v>971</v>
      </c>
      <c r="J224" t="str">
        <f>IF(ISERROR(VLOOKUP($C224,Сумма!$B$3:$C$855,2,FALSE)),0,IF(VLOOKUP($C224,Сумма!$B$3:$N$855,13,FALSE)=I224,VLOOKUP($C224,Сумма!$B$3:$C$855,2,FALSE),0))</f>
        <v>СШОР 18 Юго-Запад</v>
      </c>
    </row>
    <row r="225" spans="1:10" x14ac:dyDescent="0.35">
      <c r="A225" t="str">
        <f t="shared" si="3"/>
        <v>Суфиянов СеменМ12</v>
      </c>
      <c r="B225" s="4">
        <v>26</v>
      </c>
      <c r="C225" s="4" t="s">
        <v>235</v>
      </c>
      <c r="D225" s="4" t="s">
        <v>58</v>
      </c>
      <c r="E225" s="4">
        <v>2010</v>
      </c>
      <c r="F225" s="5">
        <v>1.6863425925925928E-2</v>
      </c>
      <c r="G225" s="4">
        <f xml:space="preserve"> 25</f>
        <v>25</v>
      </c>
      <c r="H225" s="4">
        <v>117</v>
      </c>
      <c r="I225" s="16" t="s">
        <v>971</v>
      </c>
      <c r="J225" t="str">
        <f>IF(ISERROR(VLOOKUP($C225,Сумма!$B$3:$C$855,2,FALSE)),0,IF(VLOOKUP($C225,Сумма!$B$3:$N$855,13,FALSE)=I225,VLOOKUP($C225,Сумма!$B$3:$C$855,2,FALSE),0))</f>
        <v>СШОР 18 Дон спорт</v>
      </c>
    </row>
    <row r="226" spans="1:10" x14ac:dyDescent="0.35">
      <c r="A226" t="str">
        <f t="shared" si="3"/>
        <v>Меркулов АндрейМ12</v>
      </c>
      <c r="B226" s="4">
        <v>27</v>
      </c>
      <c r="C226" s="4" t="s">
        <v>521</v>
      </c>
      <c r="D226" s="4" t="s">
        <v>112</v>
      </c>
      <c r="E226" s="4">
        <v>2011</v>
      </c>
      <c r="F226" s="5">
        <v>1.6886574074074075E-2</v>
      </c>
      <c r="G226" s="4">
        <v>27</v>
      </c>
      <c r="H226" s="4">
        <v>116.8</v>
      </c>
      <c r="I226" s="16" t="s">
        <v>971</v>
      </c>
      <c r="J226" t="str">
        <f>IF(ISERROR(VLOOKUP($C226,Сумма!$B$3:$C$855,2,FALSE)),0,IF(VLOOKUP($C226,Сумма!$B$3:$N$855,13,FALSE)=I226,VLOOKUP($C226,Сумма!$B$3:$C$855,2,FALSE),0))</f>
        <v>СШОР 18 Канищева</v>
      </c>
    </row>
    <row r="227" spans="1:10" x14ac:dyDescent="0.35">
      <c r="A227" t="str">
        <f t="shared" si="3"/>
        <v>Насонов КириллМ12</v>
      </c>
      <c r="B227" s="4">
        <v>28</v>
      </c>
      <c r="C227" s="4" t="s">
        <v>690</v>
      </c>
      <c r="D227" s="4" t="s">
        <v>35</v>
      </c>
      <c r="E227" s="4">
        <v>2011</v>
      </c>
      <c r="F227" s="5">
        <v>1.7210648148148149E-2</v>
      </c>
      <c r="G227" s="4">
        <v>28</v>
      </c>
      <c r="H227" s="4">
        <v>113.2</v>
      </c>
      <c r="I227" s="16" t="s">
        <v>971</v>
      </c>
      <c r="J227" t="str">
        <f>IF(ISERROR(VLOOKUP($C227,Сумма!$B$3:$C$855,2,FALSE)),0,IF(VLOOKUP($C227,Сумма!$B$3:$N$855,13,FALSE)=I227,VLOOKUP($C227,Сумма!$B$3:$C$855,2,FALSE),0))</f>
        <v>СШОР 18 АТЛЕТ</v>
      </c>
    </row>
    <row r="228" spans="1:10" x14ac:dyDescent="0.35">
      <c r="A228" t="str">
        <f t="shared" si="3"/>
        <v>Столповский МаксимМ12</v>
      </c>
      <c r="B228" s="4">
        <v>29</v>
      </c>
      <c r="C228" s="4" t="s">
        <v>846</v>
      </c>
      <c r="D228" s="4" t="s">
        <v>33</v>
      </c>
      <c r="E228" s="4">
        <v>2011</v>
      </c>
      <c r="F228" s="5">
        <v>1.7812499999999998E-2</v>
      </c>
      <c r="G228" s="4">
        <v>29</v>
      </c>
      <c r="H228" s="4">
        <v>106.7</v>
      </c>
      <c r="I228" s="16" t="s">
        <v>971</v>
      </c>
      <c r="J228" t="str">
        <f>IF(ISERROR(VLOOKUP($C228,Сумма!$B$3:$C$855,2,FALSE)),0,IF(VLOOKUP($C228,Сумма!$B$3:$N$855,13,FALSE)=I228,VLOOKUP($C228,Сумма!$B$3:$C$855,2,FALSE),0))</f>
        <v>СШОР 18 ОРИОН</v>
      </c>
    </row>
    <row r="229" spans="1:10" x14ac:dyDescent="0.35">
      <c r="A229" t="str">
        <f t="shared" si="3"/>
        <v>Скопинцев СтепанМ12</v>
      </c>
      <c r="B229" s="4">
        <v>30</v>
      </c>
      <c r="C229" s="4" t="s">
        <v>753</v>
      </c>
      <c r="D229" s="4" t="s">
        <v>98</v>
      </c>
      <c r="E229" s="4">
        <v>2010</v>
      </c>
      <c r="F229" s="5">
        <v>1.8078703703703704E-2</v>
      </c>
      <c r="G229" s="4">
        <v>30</v>
      </c>
      <c r="H229" s="4">
        <v>103.8</v>
      </c>
      <c r="I229" s="16" t="s">
        <v>971</v>
      </c>
      <c r="J229" t="str">
        <f>IF(ISERROR(VLOOKUP($C229,Сумма!$B$3:$C$855,2,FALSE)),0,IF(VLOOKUP($C229,Сумма!$B$3:$N$855,13,FALSE)=I229,VLOOKUP($C229,Сумма!$B$3:$C$855,2,FALSE),0))</f>
        <v>СШОР 18 Торнадо</v>
      </c>
    </row>
    <row r="230" spans="1:10" x14ac:dyDescent="0.35">
      <c r="A230" t="str">
        <f t="shared" si="3"/>
        <v>Полухин АлександрМ12</v>
      </c>
      <c r="B230" s="4">
        <v>31</v>
      </c>
      <c r="C230" s="4" t="s">
        <v>930</v>
      </c>
      <c r="D230" s="4" t="s">
        <v>784</v>
      </c>
      <c r="E230" s="4">
        <v>2010</v>
      </c>
      <c r="F230" s="5">
        <v>1.832175925925926E-2</v>
      </c>
      <c r="G230" s="4">
        <v>31</v>
      </c>
      <c r="H230" s="4">
        <v>101.2</v>
      </c>
      <c r="I230" s="16" t="s">
        <v>971</v>
      </c>
      <c r="J230" t="str">
        <f>IF(ISERROR(VLOOKUP($C230,Сумма!$B$3:$C$855,2,FALSE)),0,IF(VLOOKUP($C230,Сумма!$B$3:$N$855,13,FALSE)=I230,VLOOKUP($C230,Сумма!$B$3:$C$855,2,FALSE),0))</f>
        <v>СШОР 18 Богданка</v>
      </c>
    </row>
    <row r="231" spans="1:10" x14ac:dyDescent="0.35">
      <c r="A231" t="str">
        <f t="shared" si="3"/>
        <v>Клевцов ИванМ12</v>
      </c>
      <c r="B231" s="4">
        <v>32</v>
      </c>
      <c r="C231" s="4" t="s">
        <v>256</v>
      </c>
      <c r="D231" s="4" t="s">
        <v>58</v>
      </c>
      <c r="E231" s="4">
        <v>2010</v>
      </c>
      <c r="F231" s="5">
        <v>1.8379629629629628E-2</v>
      </c>
      <c r="G231" s="4">
        <v>32</v>
      </c>
      <c r="H231" s="4">
        <v>100.6</v>
      </c>
      <c r="I231" s="16" t="s">
        <v>971</v>
      </c>
      <c r="J231" t="str">
        <f>IF(ISERROR(VLOOKUP($C231,Сумма!$B$3:$C$855,2,FALSE)),0,IF(VLOOKUP($C231,Сумма!$B$3:$N$855,13,FALSE)=I231,VLOOKUP($C231,Сумма!$B$3:$C$855,2,FALSE),0))</f>
        <v>СШОР 18 Дон спорт</v>
      </c>
    </row>
    <row r="232" spans="1:10" x14ac:dyDescent="0.35">
      <c r="A232" t="str">
        <f t="shared" si="3"/>
        <v>Богатырёв ВладиславМ12</v>
      </c>
      <c r="B232" s="4">
        <v>33</v>
      </c>
      <c r="C232" s="4" t="s">
        <v>754</v>
      </c>
      <c r="D232" s="4" t="s">
        <v>46</v>
      </c>
      <c r="E232" s="4">
        <v>2011</v>
      </c>
      <c r="F232" s="5">
        <v>1.8761574074074073E-2</v>
      </c>
      <c r="G232" s="4">
        <v>33</v>
      </c>
      <c r="H232" s="4">
        <v>96.4</v>
      </c>
      <c r="I232" s="16" t="s">
        <v>971</v>
      </c>
      <c r="J232" t="str">
        <f>IF(ISERROR(VLOOKUP($C232,Сумма!$B$3:$C$855,2,FALSE)),0,IF(VLOOKUP($C232,Сумма!$B$3:$N$855,13,FALSE)=I232,VLOOKUP($C232,Сумма!$B$3:$C$855,2,FALSE),0))</f>
        <v>СШОР 18 Смородино</v>
      </c>
    </row>
    <row r="233" spans="1:10" x14ac:dyDescent="0.35">
      <c r="A233" t="str">
        <f t="shared" si="3"/>
        <v>Георгиев ГеоргийМ12</v>
      </c>
      <c r="B233" s="4">
        <v>34</v>
      </c>
      <c r="C233" s="4" t="s">
        <v>210</v>
      </c>
      <c r="D233" s="4" t="s">
        <v>149</v>
      </c>
      <c r="E233" s="4">
        <v>2013</v>
      </c>
      <c r="F233" s="5">
        <v>2.0150462962962964E-2</v>
      </c>
      <c r="G233" s="4">
        <v>34</v>
      </c>
      <c r="H233" s="4">
        <v>81.3</v>
      </c>
      <c r="I233" s="16" t="s">
        <v>971</v>
      </c>
      <c r="J233">
        <f>IF(ISERROR(VLOOKUP($C233,Сумма!$B$3:$C$855,2,FALSE)),0,IF(VLOOKUP($C233,Сумма!$B$3:$N$855,13,FALSE)=I233,VLOOKUP($C233,Сумма!$B$3:$C$855,2,FALSE),0))</f>
        <v>0</v>
      </c>
    </row>
    <row r="234" spans="1:10" x14ac:dyDescent="0.35">
      <c r="A234" t="str">
        <f t="shared" si="3"/>
        <v>Бушманов МихаилМ12</v>
      </c>
      <c r="B234" s="4">
        <v>35</v>
      </c>
      <c r="C234" s="4" t="s">
        <v>523</v>
      </c>
      <c r="D234" s="4" t="s">
        <v>94</v>
      </c>
      <c r="E234" s="4">
        <v>2010</v>
      </c>
      <c r="F234" s="5">
        <v>2.0949074074074075E-2</v>
      </c>
      <c r="G234" s="4">
        <v>35</v>
      </c>
      <c r="H234" s="4">
        <v>72.7</v>
      </c>
      <c r="I234" s="16" t="s">
        <v>971</v>
      </c>
      <c r="J234" t="str">
        <f>IF(ISERROR(VLOOKUP($C234,Сумма!$B$3:$C$855,2,FALSE)),0,IF(VLOOKUP($C234,Сумма!$B$3:$N$855,13,FALSE)=I234,VLOOKUP($C234,Сумма!$B$3:$C$855,2,FALSE),0))</f>
        <v>СШОР 18 Вильденберг</v>
      </c>
    </row>
    <row r="235" spans="1:10" x14ac:dyDescent="0.35">
      <c r="A235" t="str">
        <f t="shared" si="3"/>
        <v>Свиридов ЯрославМ12</v>
      </c>
      <c r="B235" s="4">
        <v>36</v>
      </c>
      <c r="C235" s="4" t="s">
        <v>252</v>
      </c>
      <c r="D235" s="4" t="s">
        <v>37</v>
      </c>
      <c r="E235" s="4">
        <v>2011</v>
      </c>
      <c r="F235" s="5">
        <v>2.327546296296296E-2</v>
      </c>
      <c r="G235" s="4">
        <v>36</v>
      </c>
      <c r="H235" s="4">
        <v>47.4</v>
      </c>
      <c r="I235" s="16" t="s">
        <v>971</v>
      </c>
      <c r="J235" t="str">
        <f>IF(ISERROR(VLOOKUP($C235,Сумма!$B$3:$C$855,2,FALSE)),0,IF(VLOOKUP($C235,Сумма!$B$3:$N$855,13,FALSE)=I235,VLOOKUP($C235,Сумма!$B$3:$C$855,2,FALSE),0))</f>
        <v>СШОР 18 Макейчик</v>
      </c>
    </row>
    <row r="236" spans="1:10" x14ac:dyDescent="0.35">
      <c r="A236" t="str">
        <f t="shared" si="3"/>
        <v>Сайгаков КонстантинМ12</v>
      </c>
      <c r="B236" s="4">
        <v>37</v>
      </c>
      <c r="C236" s="4" t="s">
        <v>254</v>
      </c>
      <c r="D236" s="4" t="s">
        <v>44</v>
      </c>
      <c r="E236" s="4">
        <v>2010</v>
      </c>
      <c r="F236" s="5">
        <v>2.3842592592592596E-2</v>
      </c>
      <c r="G236" s="4">
        <v>37</v>
      </c>
      <c r="H236" s="4">
        <v>41.3</v>
      </c>
      <c r="I236" s="16" t="s">
        <v>971</v>
      </c>
      <c r="J236" t="str">
        <f>IF(ISERROR(VLOOKUP($C236,Сумма!$B$3:$C$855,2,FALSE)),0,IF(VLOOKUP($C236,Сумма!$B$3:$N$855,13,FALSE)=I236,VLOOKUP($C236,Сумма!$B$3:$C$855,2,FALSE),0))</f>
        <v>СШОР 18 Берёзовая р</v>
      </c>
    </row>
    <row r="237" spans="1:10" x14ac:dyDescent="0.35">
      <c r="A237" t="str">
        <f t="shared" si="3"/>
        <v>Хрупин МихаилМ12</v>
      </c>
      <c r="B237" s="4">
        <v>38</v>
      </c>
      <c r="C237" s="4" t="s">
        <v>931</v>
      </c>
      <c r="D237" s="4" t="s">
        <v>46</v>
      </c>
      <c r="E237" s="4">
        <v>2011</v>
      </c>
      <c r="F237" s="5">
        <v>2.3865740740740743E-2</v>
      </c>
      <c r="G237" s="4">
        <v>38</v>
      </c>
      <c r="H237" s="4">
        <v>41</v>
      </c>
      <c r="I237" s="16" t="s">
        <v>971</v>
      </c>
      <c r="J237" t="str">
        <f>IF(ISERROR(VLOOKUP($C237,Сумма!$B$3:$C$855,2,FALSE)),0,IF(VLOOKUP($C237,Сумма!$B$3:$N$855,13,FALSE)=I237,VLOOKUP($C237,Сумма!$B$3:$C$855,2,FALSE),0))</f>
        <v>СШОР 18 Смородино</v>
      </c>
    </row>
    <row r="238" spans="1:10" x14ac:dyDescent="0.35">
      <c r="A238" t="str">
        <f t="shared" si="3"/>
        <v>Стрельников ОлегМ12</v>
      </c>
      <c r="B238" s="4">
        <v>39</v>
      </c>
      <c r="C238" s="4" t="s">
        <v>532</v>
      </c>
      <c r="D238" s="4" t="s">
        <v>46</v>
      </c>
      <c r="E238" s="4">
        <v>2011</v>
      </c>
      <c r="F238" s="5">
        <v>2.4004629629629629E-2</v>
      </c>
      <c r="G238" s="4">
        <v>39</v>
      </c>
      <c r="H238" s="4">
        <v>39.5</v>
      </c>
      <c r="I238" s="16" t="s">
        <v>971</v>
      </c>
      <c r="J238" t="str">
        <f>IF(ISERROR(VLOOKUP($C238,Сумма!$B$3:$C$855,2,FALSE)),0,IF(VLOOKUP($C238,Сумма!$B$3:$N$855,13,FALSE)=I238,VLOOKUP($C238,Сумма!$B$3:$C$855,2,FALSE),0))</f>
        <v>СШОР 18 Смородино</v>
      </c>
    </row>
    <row r="239" spans="1:10" x14ac:dyDescent="0.35">
      <c r="A239" t="str">
        <f t="shared" si="3"/>
        <v>Данилин АлексейМ12</v>
      </c>
      <c r="B239" s="4">
        <v>40</v>
      </c>
      <c r="C239" s="4" t="s">
        <v>533</v>
      </c>
      <c r="D239" s="4" t="s">
        <v>44</v>
      </c>
      <c r="E239" s="4">
        <v>2011</v>
      </c>
      <c r="F239" s="5">
        <v>2.6886574074074077E-2</v>
      </c>
      <c r="G239" s="4">
        <v>40</v>
      </c>
      <c r="H239" s="4">
        <v>8.1999999999999993</v>
      </c>
      <c r="I239" s="16" t="s">
        <v>971</v>
      </c>
      <c r="J239" t="str">
        <f>IF(ISERROR(VLOOKUP($C239,Сумма!$B$3:$C$855,2,FALSE)),0,IF(VLOOKUP($C239,Сумма!$B$3:$N$855,13,FALSE)=I239,VLOOKUP($C239,Сумма!$B$3:$C$855,2,FALSE),0))</f>
        <v>СШОР 18 Берёзовая р</v>
      </c>
    </row>
    <row r="240" spans="1:10" x14ac:dyDescent="0.35">
      <c r="A240" t="str">
        <f t="shared" si="3"/>
        <v>Савченко ИванМ12</v>
      </c>
      <c r="B240" s="4">
        <v>41</v>
      </c>
      <c r="C240" s="4" t="s">
        <v>895</v>
      </c>
      <c r="D240" s="4" t="s">
        <v>61</v>
      </c>
      <c r="E240" s="4">
        <v>2011</v>
      </c>
      <c r="F240" s="5">
        <v>3.0451388888888889E-2</v>
      </c>
      <c r="G240" s="4">
        <v>41</v>
      </c>
      <c r="H240" s="4">
        <v>1</v>
      </c>
      <c r="I240" s="16" t="s">
        <v>971</v>
      </c>
      <c r="J240" t="str">
        <f>IF(ISERROR(VLOOKUP($C240,Сумма!$B$3:$C$855,2,FALSE)),0,IF(VLOOKUP($C240,Сумма!$B$3:$N$855,13,FALSE)=I240,VLOOKUP($C240,Сумма!$B$3:$C$855,2,FALSE),0))</f>
        <v>СШОР 18 Азимут</v>
      </c>
    </row>
    <row r="241" spans="1:10" x14ac:dyDescent="0.35">
      <c r="A241" t="str">
        <f t="shared" si="3"/>
        <v>Аракелян НарекМ12</v>
      </c>
      <c r="B241" s="4">
        <v>42</v>
      </c>
      <c r="C241" s="4" t="s">
        <v>849</v>
      </c>
      <c r="D241" s="4" t="s">
        <v>48</v>
      </c>
      <c r="E241" s="4">
        <v>2010</v>
      </c>
      <c r="F241" s="4"/>
      <c r="G241" s="4"/>
      <c r="H241" s="4">
        <v>0.01</v>
      </c>
      <c r="I241" s="16" t="s">
        <v>971</v>
      </c>
      <c r="J241" t="str">
        <f>IF(ISERROR(VLOOKUP($C241,Сумма!$B$3:$C$855,2,FALSE)),0,IF(VLOOKUP($C241,Сумма!$B$3:$N$855,13,FALSE)=I241,VLOOKUP($C241,Сумма!$B$3:$C$855,2,FALSE),0))</f>
        <v>СШОР 18 Юго-Запад</v>
      </c>
    </row>
    <row r="242" spans="1:10" x14ac:dyDescent="0.35">
      <c r="A242" t="str">
        <f t="shared" si="3"/>
        <v>Касьянов МаксимМ12</v>
      </c>
      <c r="B242" s="4">
        <v>43</v>
      </c>
      <c r="C242" s="4" t="s">
        <v>932</v>
      </c>
      <c r="D242" s="4" t="s">
        <v>821</v>
      </c>
      <c r="E242" s="4">
        <v>2011</v>
      </c>
      <c r="F242" s="4"/>
      <c r="G242" s="4"/>
      <c r="H242" s="4">
        <v>0.01</v>
      </c>
      <c r="I242" s="16" t="s">
        <v>971</v>
      </c>
      <c r="J242" t="str">
        <f>IF(ISERROR(VLOOKUP($C242,Сумма!$B$3:$C$855,2,FALSE)),0,IF(VLOOKUP($C242,Сумма!$B$3:$N$855,13,FALSE)=I242,VLOOKUP($C242,Сумма!$B$3:$C$855,2,FALSE),0))</f>
        <v>СШОР 18 Паровоз</v>
      </c>
    </row>
    <row r="243" spans="1:10" ht="15.5" x14ac:dyDescent="0.35">
      <c r="A243" t="str">
        <f t="shared" si="3"/>
        <v/>
      </c>
      <c r="B243" s="40" t="s">
        <v>933</v>
      </c>
      <c r="C243" s="40"/>
      <c r="D243" s="40"/>
      <c r="E243" s="40"/>
      <c r="F243" s="40"/>
      <c r="G243" s="40"/>
      <c r="H243" s="40"/>
      <c r="I243" s="17"/>
      <c r="J243">
        <f>IF(ISERROR(VLOOKUP($C243,Сумма!$B$3:$C$855,2,FALSE)),0,IF(VLOOKUP($C243,Сумма!$B$3:$N$855,13,FALSE)=I243,VLOOKUP($C243,Сумма!$B$3:$C$855,2,FALSE),0))</f>
        <v>0</v>
      </c>
    </row>
    <row r="244" spans="1:10" ht="15.5" x14ac:dyDescent="0.35">
      <c r="A244" t="str">
        <f t="shared" si="3"/>
        <v/>
      </c>
      <c r="B244" s="40"/>
      <c r="C244" s="40"/>
      <c r="D244" s="40"/>
      <c r="E244" s="40"/>
      <c r="F244" s="40"/>
      <c r="G244" s="40"/>
      <c r="H244" s="40"/>
      <c r="I244" s="17"/>
      <c r="J244">
        <f>IF(ISERROR(VLOOKUP($C244,Сумма!$B$3:$C$855,2,FALSE)),0,IF(VLOOKUP($C244,Сумма!$B$3:$N$855,13,FALSE)=I244,VLOOKUP($C244,Сумма!$B$3:$C$855,2,FALSE),0))</f>
        <v>0</v>
      </c>
    </row>
    <row r="245" spans="1:10" ht="28" x14ac:dyDescent="0.35">
      <c r="A245" t="str">
        <f t="shared" si="3"/>
        <v>Фамилия, имя</v>
      </c>
      <c r="B245" s="3" t="s">
        <v>20</v>
      </c>
      <c r="C245" s="4" t="s">
        <v>31</v>
      </c>
      <c r="D245" s="4" t="s">
        <v>21</v>
      </c>
      <c r="E245" s="4" t="s">
        <v>22</v>
      </c>
      <c r="F245" s="4" t="s">
        <v>23</v>
      </c>
      <c r="G245" s="4" t="s">
        <v>24</v>
      </c>
      <c r="H245" s="4" t="s">
        <v>25</v>
      </c>
      <c r="I245" s="16"/>
      <c r="J245">
        <f>IF(ISERROR(VLOOKUP($C245,Сумма!$B$3:$C$855,2,FALSE)),0,IF(VLOOKUP($C245,Сумма!$B$3:$N$855,13,FALSE)=I245,VLOOKUP($C245,Сумма!$B$3:$C$855,2,FALSE),0))</f>
        <v>0</v>
      </c>
    </row>
    <row r="246" spans="1:10" x14ac:dyDescent="0.35">
      <c r="A246" t="str">
        <f t="shared" si="3"/>
        <v>Малыгин МаксимМ14</v>
      </c>
      <c r="B246" s="4">
        <v>1</v>
      </c>
      <c r="C246" s="4" t="s">
        <v>758</v>
      </c>
      <c r="D246" s="4" t="s">
        <v>35</v>
      </c>
      <c r="E246" s="4">
        <v>2008</v>
      </c>
      <c r="F246" s="5">
        <v>1.2858796296296297E-2</v>
      </c>
      <c r="G246" s="4">
        <v>1</v>
      </c>
      <c r="H246" s="4">
        <v>200</v>
      </c>
      <c r="I246" s="16" t="s">
        <v>972</v>
      </c>
      <c r="J246" t="str">
        <f>IF(ISERROR(VLOOKUP($C246,Сумма!$B$3:$C$855,2,FALSE)),0,IF(VLOOKUP($C246,Сумма!$B$3:$N$855,13,FALSE)=I246,VLOOKUP($C246,Сумма!$B$3:$C$855,2,FALSE),0))</f>
        <v>СШОР 18 АТЛЕТ</v>
      </c>
    </row>
    <row r="247" spans="1:10" x14ac:dyDescent="0.35">
      <c r="A247" t="str">
        <f t="shared" si="3"/>
        <v>Коноплев ЛеонидМ14</v>
      </c>
      <c r="B247" s="4">
        <v>2</v>
      </c>
      <c r="C247" s="4" t="s">
        <v>280</v>
      </c>
      <c r="D247" s="4" t="s">
        <v>94</v>
      </c>
      <c r="E247" s="4">
        <v>2009</v>
      </c>
      <c r="F247" s="5">
        <v>1.298611111111111E-2</v>
      </c>
      <c r="G247" s="4">
        <v>2</v>
      </c>
      <c r="H247" s="4">
        <v>199.1</v>
      </c>
      <c r="I247" s="16" t="s">
        <v>972</v>
      </c>
      <c r="J247" t="str">
        <f>IF(ISERROR(VLOOKUP($C247,Сумма!$B$3:$C$855,2,FALSE)),0,IF(VLOOKUP($C247,Сумма!$B$3:$N$855,13,FALSE)=I247,VLOOKUP($C247,Сумма!$B$3:$C$855,2,FALSE),0))</f>
        <v>СШОР 18 Вильденберг</v>
      </c>
    </row>
    <row r="248" spans="1:10" x14ac:dyDescent="0.35">
      <c r="A248" t="str">
        <f t="shared" si="3"/>
        <v>Арапов АртемийМ14</v>
      </c>
      <c r="B248" s="4">
        <v>3</v>
      </c>
      <c r="C248" s="4" t="s">
        <v>274</v>
      </c>
      <c r="D248" s="4" t="s">
        <v>35</v>
      </c>
      <c r="E248" s="4">
        <v>2008</v>
      </c>
      <c r="F248" s="5">
        <v>1.3101851851851852E-2</v>
      </c>
      <c r="G248" s="4">
        <v>3</v>
      </c>
      <c r="H248" s="4">
        <v>198.2</v>
      </c>
      <c r="I248" s="16" t="s">
        <v>972</v>
      </c>
      <c r="J248" t="str">
        <f>IF(ISERROR(VLOOKUP($C248,Сумма!$B$3:$C$855,2,FALSE)),0,IF(VLOOKUP($C248,Сумма!$B$3:$N$855,13,FALSE)=I248,VLOOKUP($C248,Сумма!$B$3:$C$855,2,FALSE),0))</f>
        <v>СШОР 18 АТЛЕТ</v>
      </c>
    </row>
    <row r="249" spans="1:10" x14ac:dyDescent="0.35">
      <c r="A249" t="str">
        <f t="shared" si="3"/>
        <v>Хованский ВладимирМ14</v>
      </c>
      <c r="B249" s="4">
        <v>4</v>
      </c>
      <c r="C249" s="4" t="s">
        <v>271</v>
      </c>
      <c r="D249" s="4" t="s">
        <v>33</v>
      </c>
      <c r="E249" s="4">
        <v>2009</v>
      </c>
      <c r="F249" s="5">
        <v>1.3993055555555555E-2</v>
      </c>
      <c r="G249" s="4">
        <v>4</v>
      </c>
      <c r="H249" s="4">
        <v>191.2</v>
      </c>
      <c r="I249" s="16" t="s">
        <v>972</v>
      </c>
      <c r="J249" t="str">
        <f>IF(ISERROR(VLOOKUP($C249,Сумма!$B$3:$C$855,2,FALSE)),0,IF(VLOOKUP($C249,Сумма!$B$3:$N$855,13,FALSE)=I249,VLOOKUP($C249,Сумма!$B$3:$C$855,2,FALSE),0))</f>
        <v>СШОР 18 ОРИОН</v>
      </c>
    </row>
    <row r="250" spans="1:10" x14ac:dyDescent="0.35">
      <c r="A250" t="str">
        <f t="shared" si="3"/>
        <v>Демиденков ДаниилМ14</v>
      </c>
      <c r="B250" s="4">
        <v>5</v>
      </c>
      <c r="C250" s="4" t="s">
        <v>568</v>
      </c>
      <c r="D250" s="4" t="s">
        <v>112</v>
      </c>
      <c r="E250" s="4">
        <v>2009</v>
      </c>
      <c r="F250" s="5">
        <v>1.4085648148148151E-2</v>
      </c>
      <c r="G250" s="4">
        <v>5</v>
      </c>
      <c r="H250" s="4">
        <v>190.5</v>
      </c>
      <c r="I250" s="16" t="s">
        <v>972</v>
      </c>
      <c r="J250" t="str">
        <f>IF(ISERROR(VLOOKUP($C250,Сумма!$B$3:$C$855,2,FALSE)),0,IF(VLOOKUP($C250,Сумма!$B$3:$N$855,13,FALSE)=I250,VLOOKUP($C250,Сумма!$B$3:$C$855,2,FALSE),0))</f>
        <v>СШОР 18 Канищева</v>
      </c>
    </row>
    <row r="251" spans="1:10" x14ac:dyDescent="0.35">
      <c r="A251" t="str">
        <f t="shared" si="3"/>
        <v>Хлуднев КириллМ14</v>
      </c>
      <c r="B251" s="4">
        <v>6</v>
      </c>
      <c r="C251" s="4" t="s">
        <v>546</v>
      </c>
      <c r="D251" s="4" t="s">
        <v>35</v>
      </c>
      <c r="E251" s="4">
        <v>2008</v>
      </c>
      <c r="F251" s="5">
        <v>1.5011574074074075E-2</v>
      </c>
      <c r="G251" s="4">
        <v>6</v>
      </c>
      <c r="H251" s="4">
        <v>183.3</v>
      </c>
      <c r="I251" s="16" t="s">
        <v>972</v>
      </c>
      <c r="J251" t="str">
        <f>IF(ISERROR(VLOOKUP($C251,Сумма!$B$3:$C$855,2,FALSE)),0,IF(VLOOKUP($C251,Сумма!$B$3:$N$855,13,FALSE)=I251,VLOOKUP($C251,Сумма!$B$3:$C$855,2,FALSE),0))</f>
        <v>СШОР 18 АТЛЕТ</v>
      </c>
    </row>
    <row r="252" spans="1:10" x14ac:dyDescent="0.35">
      <c r="A252" t="str">
        <f t="shared" si="3"/>
        <v>Дьячков АндрейМ14</v>
      </c>
      <c r="B252" s="4">
        <v>7</v>
      </c>
      <c r="C252" s="4" t="s">
        <v>557</v>
      </c>
      <c r="D252" s="4" t="s">
        <v>39</v>
      </c>
      <c r="E252" s="4">
        <v>2009</v>
      </c>
      <c r="F252" s="5">
        <v>1.5358796296296296E-2</v>
      </c>
      <c r="G252" s="4">
        <v>7</v>
      </c>
      <c r="H252" s="4">
        <v>180.6</v>
      </c>
      <c r="I252" s="16" t="s">
        <v>972</v>
      </c>
      <c r="J252" t="str">
        <f>IF(ISERROR(VLOOKUP($C252,Сумма!$B$3:$C$855,2,FALSE)),0,IF(VLOOKUP($C252,Сумма!$B$3:$N$855,13,FALSE)=I252,VLOOKUP($C252,Сумма!$B$3:$C$855,2,FALSE),0))</f>
        <v>СШОР 18 Sirius Пи</v>
      </c>
    </row>
    <row r="253" spans="1:10" x14ac:dyDescent="0.35">
      <c r="A253" t="str">
        <f t="shared" si="3"/>
        <v>Дорохин АлександрМ14</v>
      </c>
      <c r="B253" s="4">
        <v>8</v>
      </c>
      <c r="C253" s="4" t="s">
        <v>278</v>
      </c>
      <c r="D253" s="4" t="s">
        <v>46</v>
      </c>
      <c r="E253" s="4">
        <v>2008</v>
      </c>
      <c r="F253" s="5">
        <v>1.5520833333333333E-2</v>
      </c>
      <c r="G253" s="4">
        <v>8</v>
      </c>
      <c r="H253" s="4">
        <v>179.3</v>
      </c>
      <c r="I253" s="16" t="s">
        <v>972</v>
      </c>
      <c r="J253" t="str">
        <f>IF(ISERROR(VLOOKUP($C253,Сумма!$B$3:$C$855,2,FALSE)),0,IF(VLOOKUP($C253,Сумма!$B$3:$N$855,13,FALSE)=I253,VLOOKUP($C253,Сумма!$B$3:$C$855,2,FALSE),0))</f>
        <v>СШОР 18 Смородино</v>
      </c>
    </row>
    <row r="254" spans="1:10" x14ac:dyDescent="0.35">
      <c r="A254" t="str">
        <f t="shared" si="3"/>
        <v>Гурченко КириллМ14</v>
      </c>
      <c r="B254" s="4">
        <v>9</v>
      </c>
      <c r="C254" s="4" t="s">
        <v>550</v>
      </c>
      <c r="D254" s="4" t="s">
        <v>58</v>
      </c>
      <c r="E254" s="4">
        <v>2009</v>
      </c>
      <c r="F254" s="5">
        <v>1.5844907407407408E-2</v>
      </c>
      <c r="G254" s="4">
        <v>9</v>
      </c>
      <c r="H254" s="4">
        <v>176.8</v>
      </c>
      <c r="I254" s="16" t="s">
        <v>972</v>
      </c>
      <c r="J254" t="str">
        <f>IF(ISERROR(VLOOKUP($C254,Сумма!$B$3:$C$855,2,FALSE)),0,IF(VLOOKUP($C254,Сумма!$B$3:$N$855,13,FALSE)=I254,VLOOKUP($C254,Сумма!$B$3:$C$855,2,FALSE),0))</f>
        <v>СШОР 18 Дон спорт</v>
      </c>
    </row>
    <row r="255" spans="1:10" x14ac:dyDescent="0.35">
      <c r="A255" t="str">
        <f t="shared" si="3"/>
        <v>Быстрянцев АлександрМ14</v>
      </c>
      <c r="B255" s="4">
        <v>10</v>
      </c>
      <c r="C255" s="4" t="s">
        <v>276</v>
      </c>
      <c r="D255" s="4" t="s">
        <v>112</v>
      </c>
      <c r="E255" s="4">
        <v>2008</v>
      </c>
      <c r="F255" s="5">
        <v>1.6203703703703703E-2</v>
      </c>
      <c r="G255" s="4">
        <v>10</v>
      </c>
      <c r="H255" s="4">
        <v>174</v>
      </c>
      <c r="I255" s="16" t="s">
        <v>972</v>
      </c>
      <c r="J255" t="str">
        <f>IF(ISERROR(VLOOKUP($C255,Сумма!$B$3:$C$855,2,FALSE)),0,IF(VLOOKUP($C255,Сумма!$B$3:$N$855,13,FALSE)=I255,VLOOKUP($C255,Сумма!$B$3:$C$855,2,FALSE),0))</f>
        <v>СШОР 18 Канищева</v>
      </c>
    </row>
    <row r="256" spans="1:10" x14ac:dyDescent="0.35">
      <c r="A256" t="str">
        <f t="shared" si="3"/>
        <v>Уразов СеменМ14</v>
      </c>
      <c r="B256" s="4">
        <v>11</v>
      </c>
      <c r="C256" s="4" t="s">
        <v>277</v>
      </c>
      <c r="D256" s="4" t="s">
        <v>112</v>
      </c>
      <c r="E256" s="4">
        <v>2008</v>
      </c>
      <c r="F256" s="5">
        <v>1.6562500000000001E-2</v>
      </c>
      <c r="G256" s="4">
        <v>11</v>
      </c>
      <c r="H256" s="4">
        <v>171.2</v>
      </c>
      <c r="I256" s="16" t="s">
        <v>972</v>
      </c>
      <c r="J256" t="str">
        <f>IF(ISERROR(VLOOKUP($C256,Сумма!$B$3:$C$855,2,FALSE)),0,IF(VLOOKUP($C256,Сумма!$B$3:$N$855,13,FALSE)=I256,VLOOKUP($C256,Сумма!$B$3:$C$855,2,FALSE),0))</f>
        <v>СШОР 18 Канищева</v>
      </c>
    </row>
    <row r="257" spans="1:10" x14ac:dyDescent="0.35">
      <c r="A257" t="str">
        <f t="shared" si="3"/>
        <v>Субботин ИгорьМ14</v>
      </c>
      <c r="B257" s="4">
        <v>12</v>
      </c>
      <c r="C257" s="4" t="s">
        <v>289</v>
      </c>
      <c r="D257" s="4" t="s">
        <v>37</v>
      </c>
      <c r="E257" s="4">
        <v>2009</v>
      </c>
      <c r="F257" s="5">
        <v>1.6562500000000001E-2</v>
      </c>
      <c r="G257" s="4">
        <f xml:space="preserve"> 11</f>
        <v>11</v>
      </c>
      <c r="H257" s="4">
        <v>171.2</v>
      </c>
      <c r="I257" s="16" t="s">
        <v>972</v>
      </c>
      <c r="J257" t="str">
        <f>IF(ISERROR(VLOOKUP($C257,Сумма!$B$3:$C$855,2,FALSE)),0,IF(VLOOKUP($C257,Сумма!$B$3:$N$855,13,FALSE)=I257,VLOOKUP($C257,Сумма!$B$3:$C$855,2,FALSE),0))</f>
        <v>СШОР 18 Макейчик</v>
      </c>
    </row>
    <row r="258" spans="1:10" x14ac:dyDescent="0.35">
      <c r="A258" t="str">
        <f t="shared" si="3"/>
        <v>Сушко НикитаМ14</v>
      </c>
      <c r="B258" s="4">
        <v>13</v>
      </c>
      <c r="C258" s="4" t="s">
        <v>293</v>
      </c>
      <c r="D258" s="4" t="s">
        <v>149</v>
      </c>
      <c r="E258" s="4">
        <v>2009</v>
      </c>
      <c r="F258" s="5">
        <v>1.7118055555555556E-2</v>
      </c>
      <c r="G258" s="4">
        <v>13</v>
      </c>
      <c r="H258" s="4">
        <v>166.9</v>
      </c>
      <c r="I258" s="16" t="s">
        <v>972</v>
      </c>
      <c r="J258" t="str">
        <f>IF(ISERROR(VLOOKUP($C258,Сумма!$B$3:$C$855,2,FALSE)),0,IF(VLOOKUP($C258,Сумма!$B$3:$N$855,13,FALSE)=I258,VLOOKUP($C258,Сумма!$B$3:$C$855,2,FALSE),0))</f>
        <v>СШОР 18 Олимп</v>
      </c>
    </row>
    <row r="259" spans="1:10" x14ac:dyDescent="0.35">
      <c r="A259" t="str">
        <f t="shared" si="3"/>
        <v>Куликов ЕгорМ14</v>
      </c>
      <c r="B259" s="4">
        <v>14</v>
      </c>
      <c r="C259" s="4" t="s">
        <v>548</v>
      </c>
      <c r="D259" s="4" t="s">
        <v>44</v>
      </c>
      <c r="E259" s="4">
        <v>2009</v>
      </c>
      <c r="F259" s="5">
        <v>1.7361111111111112E-2</v>
      </c>
      <c r="G259" s="4">
        <v>14</v>
      </c>
      <c r="H259" s="4">
        <v>165</v>
      </c>
      <c r="I259" s="16" t="s">
        <v>972</v>
      </c>
      <c r="J259" t="str">
        <f>IF(ISERROR(VLOOKUP($C259,Сумма!$B$3:$C$855,2,FALSE)),0,IF(VLOOKUP($C259,Сумма!$B$3:$N$855,13,FALSE)=I259,VLOOKUP($C259,Сумма!$B$3:$C$855,2,FALSE),0))</f>
        <v>СШОР 18 Берёзовая р</v>
      </c>
    </row>
    <row r="260" spans="1:10" x14ac:dyDescent="0.35">
      <c r="A260" t="str">
        <f t="shared" si="3"/>
        <v>Чебышев КириллМ14</v>
      </c>
      <c r="B260" s="4">
        <v>15</v>
      </c>
      <c r="C260" s="4" t="s">
        <v>291</v>
      </c>
      <c r="D260" s="4" t="s">
        <v>784</v>
      </c>
      <c r="E260" s="4">
        <v>2009</v>
      </c>
      <c r="F260" s="5">
        <v>1.7511574074074072E-2</v>
      </c>
      <c r="G260" s="4">
        <v>15</v>
      </c>
      <c r="H260" s="4">
        <v>163.9</v>
      </c>
      <c r="I260" s="16" t="s">
        <v>972</v>
      </c>
      <c r="J260" t="str">
        <f>IF(ISERROR(VLOOKUP($C260,Сумма!$B$3:$C$855,2,FALSE)),0,IF(VLOOKUP($C260,Сумма!$B$3:$N$855,13,FALSE)=I260,VLOOKUP($C260,Сумма!$B$3:$C$855,2,FALSE),0))</f>
        <v>СШОР 18 Авдеев</v>
      </c>
    </row>
    <row r="261" spans="1:10" x14ac:dyDescent="0.35">
      <c r="A261" t="str">
        <f t="shared" si="3"/>
        <v>Овчинников АлексейМ14</v>
      </c>
      <c r="B261" s="4">
        <v>16</v>
      </c>
      <c r="C261" s="4" t="s">
        <v>290</v>
      </c>
      <c r="D261" s="4" t="s">
        <v>784</v>
      </c>
      <c r="E261" s="4">
        <v>2008</v>
      </c>
      <c r="F261" s="5">
        <v>1.7627314814814814E-2</v>
      </c>
      <c r="G261" s="4">
        <v>16</v>
      </c>
      <c r="H261" s="4">
        <v>163</v>
      </c>
      <c r="I261" s="16" t="s">
        <v>972</v>
      </c>
      <c r="J261" t="str">
        <f>IF(ISERROR(VLOOKUP($C261,Сумма!$B$3:$C$855,2,FALSE)),0,IF(VLOOKUP($C261,Сумма!$B$3:$N$855,13,FALSE)=I261,VLOOKUP($C261,Сумма!$B$3:$C$855,2,FALSE),0))</f>
        <v>СШОР 18 Авдеев</v>
      </c>
    </row>
    <row r="262" spans="1:10" x14ac:dyDescent="0.35">
      <c r="A262" t="str">
        <f t="shared" si="3"/>
        <v>Авдеев ИванМ14</v>
      </c>
      <c r="B262" s="4">
        <v>17</v>
      </c>
      <c r="C262" s="4" t="s">
        <v>272</v>
      </c>
      <c r="D262" s="4" t="s">
        <v>37</v>
      </c>
      <c r="E262" s="4">
        <v>2008</v>
      </c>
      <c r="F262" s="5">
        <v>1.7800925925925925E-2</v>
      </c>
      <c r="G262" s="4">
        <v>17</v>
      </c>
      <c r="H262" s="4">
        <v>161.6</v>
      </c>
      <c r="I262" s="16" t="s">
        <v>972</v>
      </c>
      <c r="J262" t="str">
        <f>IF(ISERROR(VLOOKUP($C262,Сумма!$B$3:$C$855,2,FALSE)),0,IF(VLOOKUP($C262,Сумма!$B$3:$N$855,13,FALSE)=I262,VLOOKUP($C262,Сумма!$B$3:$C$855,2,FALSE),0))</f>
        <v>СШОР 18 Макейчик</v>
      </c>
    </row>
    <row r="263" spans="1:10" x14ac:dyDescent="0.35">
      <c r="A263" t="str">
        <f t="shared" si="3"/>
        <v>Нагорный МаксимМ14</v>
      </c>
      <c r="B263" s="4">
        <v>18</v>
      </c>
      <c r="C263" s="4" t="s">
        <v>273</v>
      </c>
      <c r="D263" s="4" t="s">
        <v>98</v>
      </c>
      <c r="E263" s="4">
        <v>2009</v>
      </c>
      <c r="F263" s="5">
        <v>1.7905092592592594E-2</v>
      </c>
      <c r="G263" s="4">
        <v>18</v>
      </c>
      <c r="H263" s="4">
        <v>160.80000000000001</v>
      </c>
      <c r="I263" s="16" t="s">
        <v>972</v>
      </c>
      <c r="J263" t="str">
        <f>IF(ISERROR(VLOOKUP($C263,Сумма!$B$3:$C$855,2,FALSE)),0,IF(VLOOKUP($C263,Сумма!$B$3:$N$855,13,FALSE)=I263,VLOOKUP($C263,Сумма!$B$3:$C$855,2,FALSE),0))</f>
        <v>СШОР 18 Торнадо</v>
      </c>
    </row>
    <row r="264" spans="1:10" x14ac:dyDescent="0.35">
      <c r="A264" t="str">
        <f t="shared" si="3"/>
        <v>Рыжих НиколайМ14</v>
      </c>
      <c r="B264" s="4">
        <v>19</v>
      </c>
      <c r="C264" s="4" t="s">
        <v>294</v>
      </c>
      <c r="D264" s="4" t="s">
        <v>61</v>
      </c>
      <c r="E264" s="4">
        <v>2008</v>
      </c>
      <c r="F264" s="5">
        <v>1.7939814814814815E-2</v>
      </c>
      <c r="G264" s="4">
        <v>19</v>
      </c>
      <c r="H264" s="4">
        <v>160.5</v>
      </c>
      <c r="I264" s="16" t="s">
        <v>972</v>
      </c>
      <c r="J264" t="str">
        <f>IF(ISERROR(VLOOKUP($C264,Сумма!$B$3:$C$855,2,FALSE)),0,IF(VLOOKUP($C264,Сумма!$B$3:$N$855,13,FALSE)=I264,VLOOKUP($C264,Сумма!$B$3:$C$855,2,FALSE),0))</f>
        <v>СШОР 18 Азимут</v>
      </c>
    </row>
    <row r="265" spans="1:10" x14ac:dyDescent="0.35">
      <c r="A265" t="str">
        <f t="shared" si="3"/>
        <v>Лопухинский ЕгорМ14</v>
      </c>
      <c r="B265" s="4">
        <v>20</v>
      </c>
      <c r="C265" s="4" t="s">
        <v>693</v>
      </c>
      <c r="D265" s="4" t="s">
        <v>37</v>
      </c>
      <c r="E265" s="4">
        <v>2008</v>
      </c>
      <c r="F265" s="5">
        <v>1.8240740740740741E-2</v>
      </c>
      <c r="G265" s="4">
        <v>20</v>
      </c>
      <c r="H265" s="4">
        <v>158.19999999999999</v>
      </c>
      <c r="I265" s="16" t="s">
        <v>972</v>
      </c>
      <c r="J265" t="str">
        <f>IF(ISERROR(VLOOKUP($C265,Сумма!$B$3:$C$855,2,FALSE)),0,IF(VLOOKUP($C265,Сумма!$B$3:$N$855,13,FALSE)=I265,VLOOKUP($C265,Сумма!$B$3:$C$855,2,FALSE),0))</f>
        <v>СШОР 18 Макейчик</v>
      </c>
    </row>
    <row r="266" spans="1:10" x14ac:dyDescent="0.35">
      <c r="A266" t="str">
        <f t="shared" si="3"/>
        <v>Уразов ОлегМ14</v>
      </c>
      <c r="B266" s="4">
        <v>21</v>
      </c>
      <c r="C266" s="4" t="s">
        <v>934</v>
      </c>
      <c r="D266" s="4" t="s">
        <v>98</v>
      </c>
      <c r="E266" s="4">
        <v>2009</v>
      </c>
      <c r="F266" s="5">
        <v>1.8483796296296297E-2</v>
      </c>
      <c r="G266" s="4">
        <v>21</v>
      </c>
      <c r="H266" s="4">
        <v>156.30000000000001</v>
      </c>
      <c r="I266" s="16" t="s">
        <v>972</v>
      </c>
      <c r="J266" t="str">
        <f>IF(ISERROR(VLOOKUP($C266,Сумма!$B$3:$C$855,2,FALSE)),0,IF(VLOOKUP($C266,Сумма!$B$3:$N$855,13,FALSE)=I266,VLOOKUP($C266,Сумма!$B$3:$C$855,2,FALSE),0))</f>
        <v>СШОР 18 Торнадо</v>
      </c>
    </row>
    <row r="267" spans="1:10" x14ac:dyDescent="0.35">
      <c r="A267" t="str">
        <f t="shared" si="3"/>
        <v>Бакалов ДмитрийМ14</v>
      </c>
      <c r="B267" s="4">
        <v>22</v>
      </c>
      <c r="C267" s="4" t="s">
        <v>319</v>
      </c>
      <c r="D267" s="4" t="s">
        <v>61</v>
      </c>
      <c r="E267" s="4">
        <v>2009</v>
      </c>
      <c r="F267" s="5">
        <v>1.8749999999999999E-2</v>
      </c>
      <c r="G267" s="4">
        <v>22</v>
      </c>
      <c r="H267" s="4">
        <v>154.19999999999999</v>
      </c>
      <c r="I267" s="16" t="s">
        <v>972</v>
      </c>
      <c r="J267" t="str">
        <f>IF(ISERROR(VLOOKUP($C267,Сумма!$B$3:$C$855,2,FALSE)),0,IF(VLOOKUP($C267,Сумма!$B$3:$N$855,13,FALSE)=I267,VLOOKUP($C267,Сумма!$B$3:$C$855,2,FALSE),0))</f>
        <v>СШОР 18 Азимут</v>
      </c>
    </row>
    <row r="268" spans="1:10" x14ac:dyDescent="0.35">
      <c r="A268" t="str">
        <f t="shared" si="3"/>
        <v>Белошицкий ДанилМ14</v>
      </c>
      <c r="B268" s="4">
        <v>23</v>
      </c>
      <c r="C268" s="4" t="s">
        <v>855</v>
      </c>
      <c r="D268" s="4" t="s">
        <v>44</v>
      </c>
      <c r="E268" s="4">
        <v>2009</v>
      </c>
      <c r="F268" s="5">
        <v>1.9050925925925926E-2</v>
      </c>
      <c r="G268" s="4">
        <v>23</v>
      </c>
      <c r="H268" s="4">
        <v>151.9</v>
      </c>
      <c r="I268" s="16" t="s">
        <v>972</v>
      </c>
      <c r="J268" t="str">
        <f>IF(ISERROR(VLOOKUP($C268,Сумма!$B$3:$C$855,2,FALSE)),0,IF(VLOOKUP($C268,Сумма!$B$3:$N$855,13,FALSE)=I268,VLOOKUP($C268,Сумма!$B$3:$C$855,2,FALSE),0))</f>
        <v>СШОР 18 Берёзовая р</v>
      </c>
    </row>
    <row r="269" spans="1:10" x14ac:dyDescent="0.35">
      <c r="A269" t="str">
        <f t="shared" si="3"/>
        <v>Шумский ОттоМ14</v>
      </c>
      <c r="B269" s="4">
        <v>24</v>
      </c>
      <c r="C269" s="4" t="s">
        <v>935</v>
      </c>
      <c r="D269" s="4" t="s">
        <v>37</v>
      </c>
      <c r="E269" s="4">
        <v>2008</v>
      </c>
      <c r="F269" s="5">
        <v>1.9571759259259257E-2</v>
      </c>
      <c r="G269" s="4">
        <v>24</v>
      </c>
      <c r="H269" s="4">
        <v>147.80000000000001</v>
      </c>
      <c r="I269" s="16" t="s">
        <v>972</v>
      </c>
      <c r="J269" t="str">
        <f>IF(ISERROR(VLOOKUP($C269,Сумма!$B$3:$C$855,2,FALSE)),0,IF(VLOOKUP($C269,Сумма!$B$3:$N$855,13,FALSE)=I269,VLOOKUP($C269,Сумма!$B$3:$C$855,2,FALSE),0))</f>
        <v>СШОР 18 Макейчик</v>
      </c>
    </row>
    <row r="270" spans="1:10" x14ac:dyDescent="0.35">
      <c r="A270" t="str">
        <f t="shared" ref="A270:A333" si="4">C270&amp;I270</f>
        <v>Зеленский АнатолийМ14</v>
      </c>
      <c r="B270" s="4">
        <v>25</v>
      </c>
      <c r="C270" s="4" t="s">
        <v>321</v>
      </c>
      <c r="D270" s="4" t="s">
        <v>37</v>
      </c>
      <c r="E270" s="4">
        <v>2009</v>
      </c>
      <c r="F270" s="5">
        <v>1.9629629629629629E-2</v>
      </c>
      <c r="G270" s="4">
        <v>25</v>
      </c>
      <c r="H270" s="4">
        <v>147.4</v>
      </c>
      <c r="I270" s="16" t="s">
        <v>972</v>
      </c>
      <c r="J270" t="str">
        <f>IF(ISERROR(VLOOKUP($C270,Сумма!$B$3:$C$855,2,FALSE)),0,IF(VLOOKUP($C270,Сумма!$B$3:$N$855,13,FALSE)=I270,VLOOKUP($C270,Сумма!$B$3:$C$855,2,FALSE),0))</f>
        <v>СШОР 18 Макейчик</v>
      </c>
    </row>
    <row r="271" spans="1:10" x14ac:dyDescent="0.35">
      <c r="A271" t="str">
        <f t="shared" si="4"/>
        <v>Шаповалов ВладиславМ14</v>
      </c>
      <c r="B271" s="4">
        <v>26</v>
      </c>
      <c r="C271" s="4" t="s">
        <v>282</v>
      </c>
      <c r="D271" s="4" t="s">
        <v>37</v>
      </c>
      <c r="E271" s="4">
        <v>2008</v>
      </c>
      <c r="F271" s="5">
        <v>1.9710648148148147E-2</v>
      </c>
      <c r="G271" s="4">
        <v>26</v>
      </c>
      <c r="H271" s="4">
        <v>146.80000000000001</v>
      </c>
      <c r="I271" s="16" t="s">
        <v>972</v>
      </c>
      <c r="J271" t="str">
        <f>IF(ISERROR(VLOOKUP($C271,Сумма!$B$3:$C$855,2,FALSE)),0,IF(VLOOKUP($C271,Сумма!$B$3:$N$855,13,FALSE)=I271,VLOOKUP($C271,Сумма!$B$3:$C$855,2,FALSE),0))</f>
        <v>СШОР 18 Макейчик</v>
      </c>
    </row>
    <row r="272" spans="1:10" x14ac:dyDescent="0.35">
      <c r="A272" t="str">
        <f t="shared" si="4"/>
        <v>Мироненко КонстантинМ14</v>
      </c>
      <c r="B272" s="4">
        <v>27</v>
      </c>
      <c r="C272" s="4" t="s">
        <v>286</v>
      </c>
      <c r="D272" s="4" t="s">
        <v>149</v>
      </c>
      <c r="E272" s="4">
        <v>2008</v>
      </c>
      <c r="F272" s="5">
        <v>1.9733796296296298E-2</v>
      </c>
      <c r="G272" s="4">
        <v>27</v>
      </c>
      <c r="H272" s="4">
        <v>146.6</v>
      </c>
      <c r="I272" s="16" t="s">
        <v>972</v>
      </c>
      <c r="J272" t="str">
        <f>IF(ISERROR(VLOOKUP($C272,Сумма!$B$3:$C$855,2,FALSE)),0,IF(VLOOKUP($C272,Сумма!$B$3:$N$855,13,FALSE)=I272,VLOOKUP($C272,Сумма!$B$3:$C$855,2,FALSE),0))</f>
        <v>СШОР 18 Олимп</v>
      </c>
    </row>
    <row r="273" spans="1:10" x14ac:dyDescent="0.35">
      <c r="A273" t="str">
        <f t="shared" si="4"/>
        <v>Жарких МаксимМ14</v>
      </c>
      <c r="B273" s="4">
        <v>28</v>
      </c>
      <c r="C273" s="4" t="s">
        <v>302</v>
      </c>
      <c r="D273" s="4" t="s">
        <v>94</v>
      </c>
      <c r="E273" s="4">
        <v>2009</v>
      </c>
      <c r="F273" s="5">
        <v>2.0150462962962964E-2</v>
      </c>
      <c r="G273" s="4">
        <v>28</v>
      </c>
      <c r="H273" s="4">
        <v>143.30000000000001</v>
      </c>
      <c r="I273" s="16" t="s">
        <v>972</v>
      </c>
      <c r="J273" t="str">
        <f>IF(ISERROR(VLOOKUP($C273,Сумма!$B$3:$C$855,2,FALSE)),0,IF(VLOOKUP($C273,Сумма!$B$3:$N$855,13,FALSE)=I273,VLOOKUP($C273,Сумма!$B$3:$C$855,2,FALSE),0))</f>
        <v>СШОР 18 Вильденберг</v>
      </c>
    </row>
    <row r="274" spans="1:10" x14ac:dyDescent="0.35">
      <c r="A274" t="str">
        <f t="shared" si="4"/>
        <v>Глазунов ВладимирМ14</v>
      </c>
      <c r="B274" s="4">
        <v>29</v>
      </c>
      <c r="C274" s="4" t="s">
        <v>304</v>
      </c>
      <c r="D274" s="4" t="s">
        <v>37</v>
      </c>
      <c r="E274" s="4">
        <v>2008</v>
      </c>
      <c r="F274" s="5">
        <v>2.0960648148148148E-2</v>
      </c>
      <c r="G274" s="4">
        <v>29</v>
      </c>
      <c r="H274" s="4">
        <v>137</v>
      </c>
      <c r="I274" s="16" t="s">
        <v>972</v>
      </c>
      <c r="J274" t="str">
        <f>IF(ISERROR(VLOOKUP($C274,Сумма!$B$3:$C$855,2,FALSE)),0,IF(VLOOKUP($C274,Сумма!$B$3:$N$855,13,FALSE)=I274,VLOOKUP($C274,Сумма!$B$3:$C$855,2,FALSE),0))</f>
        <v>СШОР 18 Макейчик</v>
      </c>
    </row>
    <row r="275" spans="1:10" x14ac:dyDescent="0.35">
      <c r="A275" t="str">
        <f t="shared" si="4"/>
        <v>Наседкин ЕвгенийМ14</v>
      </c>
      <c r="B275" s="4">
        <v>30</v>
      </c>
      <c r="C275" s="4" t="s">
        <v>553</v>
      </c>
      <c r="D275" s="4" t="s">
        <v>39</v>
      </c>
      <c r="E275" s="4">
        <v>2009</v>
      </c>
      <c r="F275" s="5">
        <v>2.1064814814814814E-2</v>
      </c>
      <c r="G275" s="4">
        <v>30</v>
      </c>
      <c r="H275" s="4">
        <v>136.19999999999999</v>
      </c>
      <c r="I275" s="16" t="s">
        <v>972</v>
      </c>
      <c r="J275" t="str">
        <f>IF(ISERROR(VLOOKUP($C275,Сумма!$B$3:$C$855,2,FALSE)),0,IF(VLOOKUP($C275,Сумма!$B$3:$N$855,13,FALSE)=I275,VLOOKUP($C275,Сумма!$B$3:$C$855,2,FALSE),0))</f>
        <v>СШОР 18 Sirius Пи</v>
      </c>
    </row>
    <row r="276" spans="1:10" x14ac:dyDescent="0.35">
      <c r="A276" t="str">
        <f t="shared" si="4"/>
        <v>Оськин РоманМ14</v>
      </c>
      <c r="B276" s="4">
        <v>31</v>
      </c>
      <c r="C276" s="4" t="s">
        <v>859</v>
      </c>
      <c r="D276" s="4" t="s">
        <v>94</v>
      </c>
      <c r="E276" s="4">
        <v>2009</v>
      </c>
      <c r="F276" s="5">
        <v>2.1539351851851851E-2</v>
      </c>
      <c r="G276" s="4">
        <v>31</v>
      </c>
      <c r="H276" s="4">
        <v>132.5</v>
      </c>
      <c r="I276" s="16" t="s">
        <v>972</v>
      </c>
      <c r="J276" t="str">
        <f>IF(ISERROR(VLOOKUP($C276,Сумма!$B$3:$C$855,2,FALSE)),0,IF(VLOOKUP($C276,Сумма!$B$3:$N$855,13,FALSE)=I276,VLOOKUP($C276,Сумма!$B$3:$C$855,2,FALSE),0))</f>
        <v>СШОР 18 Вильденберг</v>
      </c>
    </row>
    <row r="277" spans="1:10" x14ac:dyDescent="0.35">
      <c r="A277" t="str">
        <f t="shared" si="4"/>
        <v>Соколовский АлексейМ14</v>
      </c>
      <c r="B277" s="4">
        <v>32</v>
      </c>
      <c r="C277" s="4" t="s">
        <v>694</v>
      </c>
      <c r="D277" s="4" t="s">
        <v>149</v>
      </c>
      <c r="E277" s="4">
        <v>2009</v>
      </c>
      <c r="F277" s="5">
        <v>2.2280092592592591E-2</v>
      </c>
      <c r="G277" s="4">
        <v>32</v>
      </c>
      <c r="H277" s="4">
        <v>126.8</v>
      </c>
      <c r="I277" s="16" t="s">
        <v>972</v>
      </c>
      <c r="J277" t="str">
        <f>IF(ISERROR(VLOOKUP($C277,Сумма!$B$3:$C$855,2,FALSE)),0,IF(VLOOKUP($C277,Сумма!$B$3:$N$855,13,FALSE)=I277,VLOOKUP($C277,Сумма!$B$3:$C$855,2,FALSE),0))</f>
        <v>СШОР 18 Олимп</v>
      </c>
    </row>
    <row r="278" spans="1:10" x14ac:dyDescent="0.35">
      <c r="A278" t="str">
        <f t="shared" si="4"/>
        <v>Буравлёв ЯрославМ14</v>
      </c>
      <c r="B278" s="4">
        <v>33</v>
      </c>
      <c r="C278" s="4" t="s">
        <v>858</v>
      </c>
      <c r="D278" s="4" t="s">
        <v>39</v>
      </c>
      <c r="E278" s="4">
        <v>2009</v>
      </c>
      <c r="F278" s="5">
        <v>2.2824074074074076E-2</v>
      </c>
      <c r="G278" s="4">
        <v>33</v>
      </c>
      <c r="H278" s="4">
        <v>122.6</v>
      </c>
      <c r="I278" s="16" t="s">
        <v>972</v>
      </c>
      <c r="J278" t="str">
        <f>IF(ISERROR(VLOOKUP($C278,Сумма!$B$3:$C$855,2,FALSE)),0,IF(VLOOKUP($C278,Сумма!$B$3:$N$855,13,FALSE)=I278,VLOOKUP($C278,Сумма!$B$3:$C$855,2,FALSE),0))</f>
        <v>СШОР 18 Sirius Пи</v>
      </c>
    </row>
    <row r="279" spans="1:10" x14ac:dyDescent="0.35">
      <c r="A279" t="str">
        <f t="shared" si="4"/>
        <v>Жерлицын ТимурМ14</v>
      </c>
      <c r="B279" s="4">
        <v>34</v>
      </c>
      <c r="C279" s="4" t="s">
        <v>936</v>
      </c>
      <c r="D279" s="4" t="s">
        <v>821</v>
      </c>
      <c r="E279" s="4">
        <v>2008</v>
      </c>
      <c r="F279" s="5">
        <v>2.3240740740740742E-2</v>
      </c>
      <c r="G279" s="4">
        <v>34</v>
      </c>
      <c r="H279" s="4">
        <v>119.3</v>
      </c>
      <c r="I279" s="16" t="s">
        <v>972</v>
      </c>
      <c r="J279" t="str">
        <f>IF(ISERROR(VLOOKUP($C279,Сумма!$B$3:$C$855,2,FALSE)),0,IF(VLOOKUP($C279,Сумма!$B$3:$N$855,13,FALSE)=I279,VLOOKUP($C279,Сумма!$B$3:$C$855,2,FALSE),0))</f>
        <v>СШОР 18 Паровоз</v>
      </c>
    </row>
    <row r="280" spans="1:10" x14ac:dyDescent="0.35">
      <c r="A280" t="str">
        <f t="shared" si="4"/>
        <v>Долуденко АртёмМ14</v>
      </c>
      <c r="B280" s="4">
        <v>35</v>
      </c>
      <c r="C280" s="4" t="s">
        <v>310</v>
      </c>
      <c r="D280" s="4" t="s">
        <v>94</v>
      </c>
      <c r="E280" s="4">
        <v>2009</v>
      </c>
      <c r="F280" s="5">
        <v>2.3379629629629629E-2</v>
      </c>
      <c r="G280" s="4">
        <v>35</v>
      </c>
      <c r="H280" s="4">
        <v>118.2</v>
      </c>
      <c r="I280" s="16" t="s">
        <v>972</v>
      </c>
      <c r="J280" t="str">
        <f>IF(ISERROR(VLOOKUP($C280,Сумма!$B$3:$C$855,2,FALSE)),0,IF(VLOOKUP($C280,Сумма!$B$3:$N$855,13,FALSE)=I280,VLOOKUP($C280,Сумма!$B$3:$C$855,2,FALSE),0))</f>
        <v>СШОР 18 Вильденберг</v>
      </c>
    </row>
    <row r="281" spans="1:10" x14ac:dyDescent="0.35">
      <c r="A281" t="str">
        <f t="shared" si="4"/>
        <v>Коршиков ЕгорМ14</v>
      </c>
      <c r="B281" s="4">
        <v>36</v>
      </c>
      <c r="C281" s="4" t="s">
        <v>762</v>
      </c>
      <c r="D281" s="4" t="s">
        <v>112</v>
      </c>
      <c r="E281" s="4">
        <v>2008</v>
      </c>
      <c r="F281" s="5">
        <v>2.5069444444444446E-2</v>
      </c>
      <c r="G281" s="4">
        <v>36</v>
      </c>
      <c r="H281" s="4">
        <v>105.1</v>
      </c>
      <c r="I281" s="16" t="s">
        <v>972</v>
      </c>
      <c r="J281" t="str">
        <f>IF(ISERROR(VLOOKUP($C281,Сумма!$B$3:$C$855,2,FALSE)),0,IF(VLOOKUP($C281,Сумма!$B$3:$N$855,13,FALSE)=I281,VLOOKUP($C281,Сумма!$B$3:$C$855,2,FALSE),0))</f>
        <v>СШОР 18 Канищева</v>
      </c>
    </row>
    <row r="282" spans="1:10" x14ac:dyDescent="0.35">
      <c r="A282" t="str">
        <f t="shared" si="4"/>
        <v>Гусев АнтонМ14</v>
      </c>
      <c r="B282" s="4">
        <v>37</v>
      </c>
      <c r="C282" s="4" t="s">
        <v>320</v>
      </c>
      <c r="D282" s="4" t="s">
        <v>35</v>
      </c>
      <c r="E282" s="4">
        <v>2009</v>
      </c>
      <c r="F282" s="5">
        <v>2.6736111111111113E-2</v>
      </c>
      <c r="G282" s="4">
        <v>37</v>
      </c>
      <c r="H282" s="4">
        <v>92.1</v>
      </c>
      <c r="I282" s="16" t="s">
        <v>972</v>
      </c>
      <c r="J282" t="str">
        <f>IF(ISERROR(VLOOKUP($C282,Сумма!$B$3:$C$855,2,FALSE)),0,IF(VLOOKUP($C282,Сумма!$B$3:$N$855,13,FALSE)=I282,VLOOKUP($C282,Сумма!$B$3:$C$855,2,FALSE),0))</f>
        <v>СШОР 18 АТЛЕТ</v>
      </c>
    </row>
    <row r="283" spans="1:10" x14ac:dyDescent="0.35">
      <c r="A283" t="str">
        <f t="shared" si="4"/>
        <v>Каменев АртёмМ14</v>
      </c>
      <c r="B283" s="4">
        <v>38</v>
      </c>
      <c r="C283" s="4" t="s">
        <v>937</v>
      </c>
      <c r="D283" s="4" t="s">
        <v>48</v>
      </c>
      <c r="E283" s="4">
        <v>2009</v>
      </c>
      <c r="F283" s="5">
        <v>3.4999999999999996E-2</v>
      </c>
      <c r="G283" s="4">
        <v>38</v>
      </c>
      <c r="H283" s="4">
        <v>27.9</v>
      </c>
      <c r="I283" s="16" t="s">
        <v>972</v>
      </c>
      <c r="J283" t="str">
        <f>IF(ISERROR(VLOOKUP($C283,Сумма!$B$3:$C$855,2,FALSE)),0,IF(VLOOKUP($C283,Сумма!$B$3:$N$855,13,FALSE)=I283,VLOOKUP($C283,Сумма!$B$3:$C$855,2,FALSE),0))</f>
        <v>СШОР 18 Юго-Запад</v>
      </c>
    </row>
    <row r="284" spans="1:10" x14ac:dyDescent="0.35">
      <c r="A284" t="str">
        <f t="shared" si="4"/>
        <v>Омельчук ЕгорМ14</v>
      </c>
      <c r="B284" s="4">
        <v>39</v>
      </c>
      <c r="C284" s="4" t="s">
        <v>938</v>
      </c>
      <c r="D284" s="4" t="s">
        <v>821</v>
      </c>
      <c r="E284" s="4">
        <v>2009</v>
      </c>
      <c r="F284" s="5">
        <v>3.7291666666666667E-2</v>
      </c>
      <c r="G284" s="4">
        <v>39</v>
      </c>
      <c r="H284" s="4">
        <v>10</v>
      </c>
      <c r="I284" s="16" t="s">
        <v>972</v>
      </c>
      <c r="J284" t="str">
        <f>IF(ISERROR(VLOOKUP($C284,Сумма!$B$3:$C$855,2,FALSE)),0,IF(VLOOKUP($C284,Сумма!$B$3:$N$855,13,FALSE)=I284,VLOOKUP($C284,Сумма!$B$3:$C$855,2,FALSE),0))</f>
        <v>СШОР 18 Паровоз</v>
      </c>
    </row>
    <row r="285" spans="1:10" x14ac:dyDescent="0.35">
      <c r="A285" t="str">
        <f t="shared" si="4"/>
        <v>Донец АндрейМ14</v>
      </c>
      <c r="B285" s="4">
        <v>40</v>
      </c>
      <c r="C285" s="4" t="s">
        <v>312</v>
      </c>
      <c r="D285" s="4" t="s">
        <v>48</v>
      </c>
      <c r="E285" s="4">
        <v>2009</v>
      </c>
      <c r="F285" s="5">
        <v>4.4583333333333336E-2</v>
      </c>
      <c r="G285" s="4">
        <v>40</v>
      </c>
      <c r="H285" s="4">
        <v>1</v>
      </c>
      <c r="I285" s="16" t="s">
        <v>972</v>
      </c>
      <c r="J285" t="str">
        <f>IF(ISERROR(VLOOKUP($C285,Сумма!$B$3:$C$855,2,FALSE)),0,IF(VLOOKUP($C285,Сумма!$B$3:$N$855,13,FALSE)=I285,VLOOKUP($C285,Сумма!$B$3:$C$855,2,FALSE),0))</f>
        <v>СШОР 18 Юго-Запад</v>
      </c>
    </row>
    <row r="286" spans="1:10" x14ac:dyDescent="0.35">
      <c r="A286" t="str">
        <f t="shared" si="4"/>
        <v>Устименко КириллМ14</v>
      </c>
      <c r="B286" s="4">
        <v>41</v>
      </c>
      <c r="C286" s="4" t="s">
        <v>939</v>
      </c>
      <c r="D286" s="4" t="s">
        <v>821</v>
      </c>
      <c r="E286" s="4">
        <v>2009</v>
      </c>
      <c r="F286" s="4"/>
      <c r="G286" s="4"/>
      <c r="H286" s="4">
        <v>0.01</v>
      </c>
      <c r="I286" s="16" t="s">
        <v>972</v>
      </c>
      <c r="J286" t="str">
        <f>IF(ISERROR(VLOOKUP($C286,Сумма!$B$3:$C$855,2,FALSE)),0,IF(VLOOKUP($C286,Сумма!$B$3:$N$855,13,FALSE)=I286,VLOOKUP($C286,Сумма!$B$3:$C$855,2,FALSE),0))</f>
        <v>СШОР 18 Паровоз</v>
      </c>
    </row>
    <row r="287" spans="1:10" x14ac:dyDescent="0.35">
      <c r="A287" t="str">
        <f t="shared" si="4"/>
        <v>Кудрявцев ЯрославМ14</v>
      </c>
      <c r="B287" s="4">
        <v>42</v>
      </c>
      <c r="C287" s="4" t="s">
        <v>940</v>
      </c>
      <c r="D287" s="4" t="s">
        <v>406</v>
      </c>
      <c r="E287" s="4">
        <v>2009</v>
      </c>
      <c r="F287" s="4"/>
      <c r="G287" s="4"/>
      <c r="H287" s="4">
        <v>0.01</v>
      </c>
      <c r="I287" s="16" t="s">
        <v>972</v>
      </c>
      <c r="J287" t="str">
        <f>IF(ISERROR(VLOOKUP($C287,Сумма!$B$3:$C$855,2,FALSE)),0,IF(VLOOKUP($C287,Сумма!$B$3:$N$855,13,FALSE)=I287,VLOOKUP($C287,Сумма!$B$3:$C$855,2,FALSE),0))</f>
        <v>ШСК Пламя (СОШ №79)</v>
      </c>
    </row>
    <row r="288" spans="1:10" x14ac:dyDescent="0.35">
      <c r="A288" t="str">
        <f t="shared" si="4"/>
        <v>Кирпикин РостиславМ14</v>
      </c>
      <c r="B288" s="4">
        <v>43</v>
      </c>
      <c r="C288" s="4" t="s">
        <v>941</v>
      </c>
      <c r="D288" s="4" t="s">
        <v>406</v>
      </c>
      <c r="E288" s="4">
        <v>2008</v>
      </c>
      <c r="F288" s="4"/>
      <c r="G288" s="4"/>
      <c r="H288" s="4">
        <v>0.01</v>
      </c>
      <c r="I288" s="16" t="s">
        <v>972</v>
      </c>
      <c r="J288" t="str">
        <f>IF(ISERROR(VLOOKUP($C288,Сумма!$B$3:$C$855,2,FALSE)),0,IF(VLOOKUP($C288,Сумма!$B$3:$N$855,13,FALSE)=I288,VLOOKUP($C288,Сумма!$B$3:$C$855,2,FALSE),0))</f>
        <v>ШСК Пламя (СОШ №79)</v>
      </c>
    </row>
    <row r="289" spans="1:10" x14ac:dyDescent="0.35">
      <c r="A289" t="str">
        <f t="shared" si="4"/>
        <v>Дручинин ДмитрийМ14</v>
      </c>
      <c r="B289" s="4">
        <v>44</v>
      </c>
      <c r="C289" s="4" t="s">
        <v>942</v>
      </c>
      <c r="D289" s="4" t="s">
        <v>58</v>
      </c>
      <c r="E289" s="4">
        <v>2008</v>
      </c>
      <c r="F289" s="4"/>
      <c r="G289" s="4"/>
      <c r="H289" s="4">
        <v>0.01</v>
      </c>
      <c r="I289" s="16" t="s">
        <v>972</v>
      </c>
      <c r="J289" t="str">
        <f>IF(ISERROR(VLOOKUP($C289,Сумма!$B$3:$C$855,2,FALSE)),0,IF(VLOOKUP($C289,Сумма!$B$3:$N$855,13,FALSE)=I289,VLOOKUP($C289,Сумма!$B$3:$C$855,2,FALSE),0))</f>
        <v>СШОР 18 Дон спорт</v>
      </c>
    </row>
    <row r="290" spans="1:10" x14ac:dyDescent="0.35">
      <c r="A290" t="str">
        <f t="shared" si="4"/>
        <v>Жиляков ДанилаМ14</v>
      </c>
      <c r="B290" s="4">
        <v>45</v>
      </c>
      <c r="C290" s="4" t="s">
        <v>318</v>
      </c>
      <c r="D290" s="4" t="s">
        <v>48</v>
      </c>
      <c r="E290" s="4">
        <v>2009</v>
      </c>
      <c r="F290" s="4"/>
      <c r="G290" s="4"/>
      <c r="H290" s="4">
        <v>0.01</v>
      </c>
      <c r="I290" s="16" t="s">
        <v>972</v>
      </c>
      <c r="J290" t="str">
        <f>IF(ISERROR(VLOOKUP($C290,Сумма!$B$3:$C$855,2,FALSE)),0,IF(VLOOKUP($C290,Сумма!$B$3:$N$855,13,FALSE)=I290,VLOOKUP($C290,Сумма!$B$3:$C$855,2,FALSE),0))</f>
        <v>СШОР 18 Юго-Запад</v>
      </c>
    </row>
    <row r="291" spans="1:10" x14ac:dyDescent="0.35">
      <c r="A291" t="str">
        <f t="shared" si="4"/>
        <v>Тарасов ОлегМ14</v>
      </c>
      <c r="B291" s="4">
        <v>46</v>
      </c>
      <c r="C291" s="4" t="s">
        <v>297</v>
      </c>
      <c r="D291" s="4" t="s">
        <v>39</v>
      </c>
      <c r="E291" s="4">
        <v>2009</v>
      </c>
      <c r="F291" s="4"/>
      <c r="G291" s="4"/>
      <c r="H291" s="4">
        <v>0.01</v>
      </c>
      <c r="I291" s="16" t="s">
        <v>972</v>
      </c>
      <c r="J291" t="str">
        <f>IF(ISERROR(VLOOKUP($C291,Сумма!$B$3:$C$855,2,FALSE)),0,IF(VLOOKUP($C291,Сумма!$B$3:$N$855,13,FALSE)=I291,VLOOKUP($C291,Сумма!$B$3:$C$855,2,FALSE),0))</f>
        <v>СШОР 18 Sirius Пи</v>
      </c>
    </row>
    <row r="292" spans="1:10" ht="15.5" x14ac:dyDescent="0.35">
      <c r="A292" t="str">
        <f t="shared" si="4"/>
        <v/>
      </c>
      <c r="B292" s="40" t="s">
        <v>943</v>
      </c>
      <c r="C292" s="40"/>
      <c r="D292" s="40"/>
      <c r="E292" s="40"/>
      <c r="F292" s="40"/>
      <c r="G292" s="40"/>
      <c r="H292" s="40"/>
      <c r="I292" s="17"/>
      <c r="J292">
        <f>IF(ISERROR(VLOOKUP($C292,Сумма!$B$3:$C$855,2,FALSE)),0,IF(VLOOKUP($C292,Сумма!$B$3:$N$855,13,FALSE)=I292,VLOOKUP($C292,Сумма!$B$3:$C$855,2,FALSE),0))</f>
        <v>0</v>
      </c>
    </row>
    <row r="293" spans="1:10" ht="15.5" x14ac:dyDescent="0.35">
      <c r="A293" t="str">
        <f t="shared" si="4"/>
        <v/>
      </c>
      <c r="B293" s="40"/>
      <c r="C293" s="40"/>
      <c r="D293" s="40"/>
      <c r="E293" s="40"/>
      <c r="F293" s="40"/>
      <c r="G293" s="40"/>
      <c r="H293" s="40"/>
      <c r="I293" s="17"/>
      <c r="J293">
        <f>IF(ISERROR(VLOOKUP($C293,Сумма!$B$3:$C$855,2,FALSE)),0,IF(VLOOKUP($C293,Сумма!$B$3:$N$855,13,FALSE)=I293,VLOOKUP($C293,Сумма!$B$3:$C$855,2,FALSE),0))</f>
        <v>0</v>
      </c>
    </row>
    <row r="294" spans="1:10" ht="28" x14ac:dyDescent="0.35">
      <c r="A294" t="str">
        <f t="shared" si="4"/>
        <v>Фамилия, имя</v>
      </c>
      <c r="B294" s="3" t="s">
        <v>20</v>
      </c>
      <c r="C294" s="4" t="s">
        <v>31</v>
      </c>
      <c r="D294" s="4" t="s">
        <v>21</v>
      </c>
      <c r="E294" s="4" t="s">
        <v>22</v>
      </c>
      <c r="F294" s="4" t="s">
        <v>23</v>
      </c>
      <c r="G294" s="4" t="s">
        <v>24</v>
      </c>
      <c r="H294" s="4" t="s">
        <v>25</v>
      </c>
      <c r="I294" s="16"/>
      <c r="J294">
        <f>IF(ISERROR(VLOOKUP($C294,Сумма!$B$3:$C$855,2,FALSE)),0,IF(VLOOKUP($C294,Сумма!$B$3:$N$855,13,FALSE)=I294,VLOOKUP($C294,Сумма!$B$3:$C$855,2,FALSE),0))</f>
        <v>0</v>
      </c>
    </row>
    <row r="295" spans="1:10" x14ac:dyDescent="0.35">
      <c r="A295" t="str">
        <f t="shared" si="4"/>
        <v>Клейменов ДаниилМ16</v>
      </c>
      <c r="B295" s="4">
        <v>1</v>
      </c>
      <c r="C295" s="4" t="s">
        <v>328</v>
      </c>
      <c r="D295" s="4" t="s">
        <v>61</v>
      </c>
      <c r="E295" s="4">
        <v>2007</v>
      </c>
      <c r="F295" s="5">
        <v>1.2662037037037039E-2</v>
      </c>
      <c r="G295" s="4">
        <v>1</v>
      </c>
      <c r="H295" s="4">
        <v>200</v>
      </c>
      <c r="I295" s="16" t="s">
        <v>973</v>
      </c>
      <c r="J295" t="str">
        <f>IF(ISERROR(VLOOKUP($C295,Сумма!$B$3:$C$855,2,FALSE)),0,IF(VLOOKUP($C295,Сумма!$B$3:$N$855,13,FALSE)=I295,VLOOKUP($C295,Сумма!$B$3:$C$855,2,FALSE),0))</f>
        <v>СШОР 18 Азимут</v>
      </c>
    </row>
    <row r="296" spans="1:10" x14ac:dyDescent="0.35">
      <c r="A296" t="str">
        <f t="shared" si="4"/>
        <v>Джамил ОмарМ16</v>
      </c>
      <c r="B296" s="4">
        <v>2</v>
      </c>
      <c r="C296" s="4" t="s">
        <v>324</v>
      </c>
      <c r="D296" s="4" t="s">
        <v>98</v>
      </c>
      <c r="E296" s="4">
        <v>2007</v>
      </c>
      <c r="F296" s="5">
        <v>1.2905092592592591E-2</v>
      </c>
      <c r="G296" s="4">
        <v>2</v>
      </c>
      <c r="H296" s="4">
        <v>198.1</v>
      </c>
      <c r="I296" s="16" t="s">
        <v>973</v>
      </c>
      <c r="J296" t="str">
        <f>IF(ISERROR(VLOOKUP($C296,Сумма!$B$3:$C$855,2,FALSE)),0,IF(VLOOKUP($C296,Сумма!$B$3:$N$855,13,FALSE)=I296,VLOOKUP($C296,Сумма!$B$3:$C$855,2,FALSE),0))</f>
        <v>СШОР 18 Торнадо</v>
      </c>
    </row>
    <row r="297" spans="1:10" x14ac:dyDescent="0.35">
      <c r="A297" t="str">
        <f t="shared" si="4"/>
        <v>Тимонин ВячеславМ16</v>
      </c>
      <c r="B297" s="4">
        <v>3</v>
      </c>
      <c r="C297" s="4" t="s">
        <v>765</v>
      </c>
      <c r="D297" s="4" t="s">
        <v>98</v>
      </c>
      <c r="E297" s="4">
        <v>2008</v>
      </c>
      <c r="F297" s="5">
        <v>1.3252314814814814E-2</v>
      </c>
      <c r="G297" s="4">
        <v>3</v>
      </c>
      <c r="H297" s="4">
        <v>195.4</v>
      </c>
      <c r="I297" s="16" t="s">
        <v>973</v>
      </c>
      <c r="J297" t="str">
        <f>IF(ISERROR(VLOOKUP($C297,Сумма!$B$3:$C$855,2,FALSE)),0,IF(VLOOKUP($C297,Сумма!$B$3:$N$855,13,FALSE)=I297,VLOOKUP($C297,Сумма!$B$3:$C$855,2,FALSE),0))</f>
        <v>СШОР 18 Торнадо</v>
      </c>
    </row>
    <row r="298" spans="1:10" x14ac:dyDescent="0.35">
      <c r="A298" t="str">
        <f t="shared" si="4"/>
        <v>Тимонин ВладиславМ16</v>
      </c>
      <c r="B298" s="4">
        <v>4</v>
      </c>
      <c r="C298" s="4" t="s">
        <v>764</v>
      </c>
      <c r="D298" s="4" t="s">
        <v>98</v>
      </c>
      <c r="E298" s="4">
        <v>2008</v>
      </c>
      <c r="F298" s="5">
        <v>1.3587962962962963E-2</v>
      </c>
      <c r="G298" s="4">
        <v>4</v>
      </c>
      <c r="H298" s="4">
        <v>192.7</v>
      </c>
      <c r="I298" s="16" t="s">
        <v>973</v>
      </c>
      <c r="J298" t="str">
        <f>IF(ISERROR(VLOOKUP($C298,Сумма!$B$3:$C$855,2,FALSE)),0,IF(VLOOKUP($C298,Сумма!$B$3:$N$855,13,FALSE)=I298,VLOOKUP($C298,Сумма!$B$3:$C$855,2,FALSE),0))</f>
        <v>СШОР 18 Торнадо</v>
      </c>
    </row>
    <row r="299" spans="1:10" x14ac:dyDescent="0.35">
      <c r="A299" t="str">
        <f t="shared" si="4"/>
        <v>Баранов АлександрМ16</v>
      </c>
      <c r="B299" s="4">
        <v>5</v>
      </c>
      <c r="C299" s="4" t="s">
        <v>322</v>
      </c>
      <c r="D299" s="4" t="s">
        <v>48</v>
      </c>
      <c r="E299" s="4">
        <v>2006</v>
      </c>
      <c r="F299" s="5">
        <v>1.4120370370370368E-2</v>
      </c>
      <c r="G299" s="4">
        <v>5</v>
      </c>
      <c r="H299" s="4">
        <v>188.5</v>
      </c>
      <c r="I299" s="16" t="s">
        <v>973</v>
      </c>
      <c r="J299" t="str">
        <f>IF(ISERROR(VLOOKUP($C299,Сумма!$B$3:$C$855,2,FALSE)),0,IF(VLOOKUP($C299,Сумма!$B$3:$N$855,13,FALSE)=I299,VLOOKUP($C299,Сумма!$B$3:$C$855,2,FALSE),0))</f>
        <v>СШОР 18 Юго-Запад</v>
      </c>
    </row>
    <row r="300" spans="1:10" x14ac:dyDescent="0.35">
      <c r="A300" t="str">
        <f t="shared" si="4"/>
        <v>Землянухин АртёмМ16</v>
      </c>
      <c r="B300" s="4">
        <v>6</v>
      </c>
      <c r="C300" s="4" t="s">
        <v>327</v>
      </c>
      <c r="D300" s="4" t="s">
        <v>61</v>
      </c>
      <c r="E300" s="4">
        <v>2007</v>
      </c>
      <c r="F300" s="5">
        <v>1.4155092592592592E-2</v>
      </c>
      <c r="G300" s="4">
        <v>6</v>
      </c>
      <c r="H300" s="4">
        <v>188.3</v>
      </c>
      <c r="I300" s="16" t="s">
        <v>973</v>
      </c>
      <c r="J300" t="str">
        <f>IF(ISERROR(VLOOKUP($C300,Сумма!$B$3:$C$855,2,FALSE)),0,IF(VLOOKUP($C300,Сумма!$B$3:$N$855,13,FALSE)=I300,VLOOKUP($C300,Сумма!$B$3:$C$855,2,FALSE),0))</f>
        <v>СШОР 18 Азимут</v>
      </c>
    </row>
    <row r="301" spans="1:10" x14ac:dyDescent="0.35">
      <c r="A301" t="str">
        <f t="shared" si="4"/>
        <v>Ведманкин АндрейМ16</v>
      </c>
      <c r="B301" s="4">
        <v>7</v>
      </c>
      <c r="C301" s="4" t="s">
        <v>335</v>
      </c>
      <c r="D301" s="4" t="s">
        <v>48</v>
      </c>
      <c r="E301" s="4">
        <v>2006</v>
      </c>
      <c r="F301" s="5">
        <v>1.4872685185185185E-2</v>
      </c>
      <c r="G301" s="4">
        <v>7</v>
      </c>
      <c r="H301" s="4">
        <v>182.6</v>
      </c>
      <c r="I301" s="16" t="s">
        <v>973</v>
      </c>
      <c r="J301" t="str">
        <f>IF(ISERROR(VLOOKUP($C301,Сумма!$B$3:$C$855,2,FALSE)),0,IF(VLOOKUP($C301,Сумма!$B$3:$N$855,13,FALSE)=I301,VLOOKUP($C301,Сумма!$B$3:$C$855,2,FALSE),0))</f>
        <v>СШОР 18 Юго-Запад</v>
      </c>
    </row>
    <row r="302" spans="1:10" x14ac:dyDescent="0.35">
      <c r="A302" t="str">
        <f t="shared" si="4"/>
        <v>Доценко ДаниилМ16</v>
      </c>
      <c r="B302" s="4">
        <v>8</v>
      </c>
      <c r="C302" s="4" t="s">
        <v>332</v>
      </c>
      <c r="D302" s="4" t="s">
        <v>48</v>
      </c>
      <c r="E302" s="4">
        <v>2007</v>
      </c>
      <c r="F302" s="5">
        <v>1.5474537037037038E-2</v>
      </c>
      <c r="G302" s="4">
        <v>8</v>
      </c>
      <c r="H302" s="4">
        <v>177.8</v>
      </c>
      <c r="I302" s="16" t="s">
        <v>973</v>
      </c>
      <c r="J302" t="str">
        <f>IF(ISERROR(VLOOKUP($C302,Сумма!$B$3:$C$855,2,FALSE)),0,IF(VLOOKUP($C302,Сумма!$B$3:$N$855,13,FALSE)=I302,VLOOKUP($C302,Сумма!$B$3:$C$855,2,FALSE),0))</f>
        <v>СШОР 18 Юго-Запад</v>
      </c>
    </row>
    <row r="303" spans="1:10" x14ac:dyDescent="0.35">
      <c r="A303" t="str">
        <f t="shared" si="4"/>
        <v>Мироненко ВладиславМ16</v>
      </c>
      <c r="B303" s="4">
        <v>9</v>
      </c>
      <c r="C303" s="4" t="s">
        <v>325</v>
      </c>
      <c r="D303" s="4" t="s">
        <v>149</v>
      </c>
      <c r="E303" s="4">
        <v>2006</v>
      </c>
      <c r="F303" s="5">
        <v>1.5856481481481482E-2</v>
      </c>
      <c r="G303" s="4">
        <v>9</v>
      </c>
      <c r="H303" s="4">
        <v>174.8</v>
      </c>
      <c r="I303" s="16" t="s">
        <v>973</v>
      </c>
      <c r="J303" t="str">
        <f>IF(ISERROR(VLOOKUP($C303,Сумма!$B$3:$C$855,2,FALSE)),0,IF(VLOOKUP($C303,Сумма!$B$3:$N$855,13,FALSE)=I303,VLOOKUP($C303,Сумма!$B$3:$C$855,2,FALSE),0))</f>
        <v>СШОР 18 Олимп</v>
      </c>
    </row>
    <row r="304" spans="1:10" x14ac:dyDescent="0.35">
      <c r="A304" t="str">
        <f t="shared" si="4"/>
        <v>Саввин ПётрМ16</v>
      </c>
      <c r="B304" s="4">
        <v>10</v>
      </c>
      <c r="C304" s="4" t="s">
        <v>573</v>
      </c>
      <c r="D304" s="4" t="s">
        <v>37</v>
      </c>
      <c r="E304" s="4">
        <v>2007</v>
      </c>
      <c r="F304" s="5">
        <v>1.6157407407407409E-2</v>
      </c>
      <c r="G304" s="4">
        <v>10</v>
      </c>
      <c r="H304" s="4">
        <v>172.4</v>
      </c>
      <c r="I304" s="16" t="s">
        <v>973</v>
      </c>
      <c r="J304" t="str">
        <f>IF(ISERROR(VLOOKUP($C304,Сумма!$B$3:$C$855,2,FALSE)),0,IF(VLOOKUP($C304,Сумма!$B$3:$N$855,13,FALSE)=I304,VLOOKUP($C304,Сумма!$B$3:$C$855,2,FALSE),0))</f>
        <v>СШОР 18 Макейчик</v>
      </c>
    </row>
    <row r="305" spans="1:10" x14ac:dyDescent="0.35">
      <c r="A305" t="str">
        <f t="shared" si="4"/>
        <v>Моргачев ДмитрийМ16</v>
      </c>
      <c r="B305" s="4">
        <v>11</v>
      </c>
      <c r="C305" s="4" t="s">
        <v>337</v>
      </c>
      <c r="D305" s="4" t="s">
        <v>48</v>
      </c>
      <c r="E305" s="4">
        <v>2006</v>
      </c>
      <c r="F305" s="5">
        <v>1.6284722222222221E-2</v>
      </c>
      <c r="G305" s="4">
        <v>11</v>
      </c>
      <c r="H305" s="4">
        <v>171.4</v>
      </c>
      <c r="I305" s="16" t="s">
        <v>973</v>
      </c>
      <c r="J305" t="str">
        <f>IF(ISERROR(VLOOKUP($C305,Сумма!$B$3:$C$855,2,FALSE)),0,IF(VLOOKUP($C305,Сумма!$B$3:$N$855,13,FALSE)=I305,VLOOKUP($C305,Сумма!$B$3:$C$855,2,FALSE),0))</f>
        <v>СШОР 18 Юго-Запад</v>
      </c>
    </row>
    <row r="306" spans="1:10" x14ac:dyDescent="0.35">
      <c r="A306" t="str">
        <f t="shared" si="4"/>
        <v>Салимов АртурМ16</v>
      </c>
      <c r="B306" s="4">
        <v>12</v>
      </c>
      <c r="C306" s="4" t="s">
        <v>576</v>
      </c>
      <c r="D306" s="4" t="s">
        <v>143</v>
      </c>
      <c r="E306" s="4">
        <v>2007</v>
      </c>
      <c r="F306" s="5">
        <v>1.6562500000000001E-2</v>
      </c>
      <c r="G306" s="4">
        <v>12</v>
      </c>
      <c r="H306" s="4">
        <v>169.2</v>
      </c>
      <c r="I306" s="16" t="s">
        <v>973</v>
      </c>
      <c r="J306" t="str">
        <f>IF(ISERROR(VLOOKUP($C306,Сумма!$B$3:$C$855,2,FALSE)),0,IF(VLOOKUP($C306,Сумма!$B$3:$N$855,13,FALSE)=I306,VLOOKUP($C306,Сумма!$B$3:$C$855,2,FALSE),0))</f>
        <v>СШОР 18 Астахова</v>
      </c>
    </row>
    <row r="307" spans="1:10" x14ac:dyDescent="0.35">
      <c r="A307" t="str">
        <f t="shared" si="4"/>
        <v>Числов ВиталийМ16</v>
      </c>
      <c r="B307" s="4">
        <v>13</v>
      </c>
      <c r="C307" s="4" t="s">
        <v>944</v>
      </c>
      <c r="D307" s="4" t="s">
        <v>46</v>
      </c>
      <c r="E307" s="4">
        <v>2006</v>
      </c>
      <c r="F307" s="5">
        <v>1.7835648148148149E-2</v>
      </c>
      <c r="G307" s="4">
        <v>13</v>
      </c>
      <c r="H307" s="4">
        <v>159.19999999999999</v>
      </c>
      <c r="I307" s="16" t="s">
        <v>973</v>
      </c>
      <c r="J307" t="str">
        <f>IF(ISERROR(VLOOKUP($C307,Сумма!$B$3:$C$855,2,FALSE)),0,IF(VLOOKUP($C307,Сумма!$B$3:$N$855,13,FALSE)=I307,VLOOKUP($C307,Сумма!$B$3:$C$855,2,FALSE),0))</f>
        <v>СШОР 18 Смородино</v>
      </c>
    </row>
    <row r="308" spans="1:10" x14ac:dyDescent="0.35">
      <c r="A308" t="str">
        <f t="shared" si="4"/>
        <v>Дьяченко МатвейМ16</v>
      </c>
      <c r="B308" s="4">
        <v>14</v>
      </c>
      <c r="C308" s="4" t="s">
        <v>299</v>
      </c>
      <c r="D308" s="4" t="s">
        <v>58</v>
      </c>
      <c r="E308" s="4">
        <v>2007</v>
      </c>
      <c r="F308" s="5">
        <v>1.8090277777777778E-2</v>
      </c>
      <c r="G308" s="4">
        <v>14</v>
      </c>
      <c r="H308" s="4">
        <v>157.19999999999999</v>
      </c>
      <c r="I308" s="16" t="s">
        <v>973</v>
      </c>
      <c r="J308">
        <f>IF(ISERROR(VLOOKUP($C308,Сумма!$B$3:$C$855,2,FALSE)),0,IF(VLOOKUP($C308,Сумма!$B$3:$N$855,13,FALSE)=I308,VLOOKUP($C308,Сумма!$B$3:$C$855,2,FALSE),0))</f>
        <v>0</v>
      </c>
    </row>
    <row r="309" spans="1:10" x14ac:dyDescent="0.35">
      <c r="A309" t="str">
        <f t="shared" si="4"/>
        <v>Киреев МаксимМ16</v>
      </c>
      <c r="B309" s="4">
        <v>15</v>
      </c>
      <c r="C309" s="4" t="s">
        <v>339</v>
      </c>
      <c r="D309" s="4" t="s">
        <v>58</v>
      </c>
      <c r="E309" s="4">
        <v>2007</v>
      </c>
      <c r="F309" s="5">
        <v>1.8912037037037036E-2</v>
      </c>
      <c r="G309" s="4">
        <v>15</v>
      </c>
      <c r="H309" s="4">
        <v>150.69999999999999</v>
      </c>
      <c r="I309" s="16" t="s">
        <v>973</v>
      </c>
      <c r="J309" t="str">
        <f>IF(ISERROR(VLOOKUP($C309,Сумма!$B$3:$C$855,2,FALSE)),0,IF(VLOOKUP($C309,Сумма!$B$3:$N$855,13,FALSE)=I309,VLOOKUP($C309,Сумма!$B$3:$C$855,2,FALSE),0))</f>
        <v>СШОР 18 Дон спорт</v>
      </c>
    </row>
    <row r="310" spans="1:10" x14ac:dyDescent="0.35">
      <c r="A310" t="str">
        <f t="shared" si="4"/>
        <v>Лисов АнтонМ16</v>
      </c>
      <c r="B310" s="4">
        <v>16</v>
      </c>
      <c r="C310" s="4" t="s">
        <v>351</v>
      </c>
      <c r="D310" s="4" t="s">
        <v>33</v>
      </c>
      <c r="E310" s="4">
        <v>2007</v>
      </c>
      <c r="F310" s="5">
        <v>1.894675925925926E-2</v>
      </c>
      <c r="G310" s="4">
        <v>16</v>
      </c>
      <c r="H310" s="4">
        <v>150.4</v>
      </c>
      <c r="I310" s="16" t="s">
        <v>973</v>
      </c>
      <c r="J310" t="str">
        <f>IF(ISERROR(VLOOKUP($C310,Сумма!$B$3:$C$855,2,FALSE)),0,IF(VLOOKUP($C310,Сумма!$B$3:$N$855,13,FALSE)=I310,VLOOKUP($C310,Сумма!$B$3:$C$855,2,FALSE),0))</f>
        <v>СШОР 18 ОРИОН</v>
      </c>
    </row>
    <row r="311" spans="1:10" x14ac:dyDescent="0.35">
      <c r="A311" t="str">
        <f t="shared" si="4"/>
        <v>Коньков СтепанМ16</v>
      </c>
      <c r="B311" s="4">
        <v>17</v>
      </c>
      <c r="C311" s="4" t="s">
        <v>584</v>
      </c>
      <c r="D311" s="4" t="s">
        <v>143</v>
      </c>
      <c r="E311" s="4">
        <v>2006</v>
      </c>
      <c r="F311" s="5">
        <v>1.996527777777778E-2</v>
      </c>
      <c r="G311" s="4">
        <v>17</v>
      </c>
      <c r="H311" s="4">
        <v>142.4</v>
      </c>
      <c r="I311" s="16" t="s">
        <v>973</v>
      </c>
      <c r="J311" t="str">
        <f>IF(ISERROR(VLOOKUP($C311,Сумма!$B$3:$C$855,2,FALSE)),0,IF(VLOOKUP($C311,Сумма!$B$3:$N$855,13,FALSE)=I311,VLOOKUP($C311,Сумма!$B$3:$C$855,2,FALSE),0))</f>
        <v>СШОР 18 Астахова</v>
      </c>
    </row>
    <row r="312" spans="1:10" x14ac:dyDescent="0.35">
      <c r="A312" t="str">
        <f t="shared" si="4"/>
        <v>Киселёв ДмитрийМ16</v>
      </c>
      <c r="B312" s="4">
        <v>18</v>
      </c>
      <c r="C312" s="4" t="s">
        <v>347</v>
      </c>
      <c r="D312" s="4" t="s">
        <v>37</v>
      </c>
      <c r="E312" s="4">
        <v>2007</v>
      </c>
      <c r="F312" s="5">
        <v>2.013888888888889E-2</v>
      </c>
      <c r="G312" s="4">
        <v>18</v>
      </c>
      <c r="H312" s="4">
        <v>141</v>
      </c>
      <c r="I312" s="16" t="s">
        <v>973</v>
      </c>
      <c r="J312" t="str">
        <f>IF(ISERROR(VLOOKUP($C312,Сумма!$B$3:$C$855,2,FALSE)),0,IF(VLOOKUP($C312,Сумма!$B$3:$N$855,13,FALSE)=I312,VLOOKUP($C312,Сумма!$B$3:$C$855,2,FALSE),0))</f>
        <v>СШОР 18 Макейчик</v>
      </c>
    </row>
    <row r="313" spans="1:10" x14ac:dyDescent="0.35">
      <c r="A313" t="str">
        <f t="shared" si="4"/>
        <v>Токовенко АлександрМ16</v>
      </c>
      <c r="B313" s="4">
        <v>19</v>
      </c>
      <c r="C313" s="4" t="s">
        <v>591</v>
      </c>
      <c r="D313" s="4" t="s">
        <v>44</v>
      </c>
      <c r="E313" s="4">
        <v>2007</v>
      </c>
      <c r="F313" s="5">
        <v>2.0798611111111111E-2</v>
      </c>
      <c r="G313" s="4">
        <v>19</v>
      </c>
      <c r="H313" s="4">
        <v>135.80000000000001</v>
      </c>
      <c r="I313" s="16" t="s">
        <v>973</v>
      </c>
      <c r="J313" t="str">
        <f>IF(ISERROR(VLOOKUP($C313,Сумма!$B$3:$C$855,2,FALSE)),0,IF(VLOOKUP($C313,Сумма!$B$3:$N$855,13,FALSE)=I313,VLOOKUP($C313,Сумма!$B$3:$C$855,2,FALSE),0))</f>
        <v>СШОР 18 Берёзовая р</v>
      </c>
    </row>
    <row r="314" spans="1:10" x14ac:dyDescent="0.35">
      <c r="A314" t="str">
        <f t="shared" si="4"/>
        <v>Чеботарев ГеоргийМ16</v>
      </c>
      <c r="B314" s="4">
        <v>20</v>
      </c>
      <c r="C314" s="4" t="s">
        <v>345</v>
      </c>
      <c r="D314" s="4" t="s">
        <v>149</v>
      </c>
      <c r="E314" s="4">
        <v>2007</v>
      </c>
      <c r="F314" s="5">
        <v>2.0925925925925928E-2</v>
      </c>
      <c r="G314" s="4">
        <v>20</v>
      </c>
      <c r="H314" s="4">
        <v>134.80000000000001</v>
      </c>
      <c r="I314" s="16" t="s">
        <v>973</v>
      </c>
      <c r="J314" t="str">
        <f>IF(ISERROR(VLOOKUP($C314,Сумма!$B$3:$C$855,2,FALSE)),0,IF(VLOOKUP($C314,Сумма!$B$3:$N$855,13,FALSE)=I314,VLOOKUP($C314,Сумма!$B$3:$C$855,2,FALSE),0))</f>
        <v>СШОР 18 Олимп</v>
      </c>
    </row>
    <row r="315" spans="1:10" x14ac:dyDescent="0.35">
      <c r="A315" t="str">
        <f t="shared" si="4"/>
        <v>Богданов ВиталийМ16</v>
      </c>
      <c r="B315" s="4">
        <v>21</v>
      </c>
      <c r="C315" s="4" t="s">
        <v>333</v>
      </c>
      <c r="D315" s="4" t="s">
        <v>35</v>
      </c>
      <c r="E315" s="4">
        <v>2007</v>
      </c>
      <c r="F315" s="5">
        <v>2.1041666666666667E-2</v>
      </c>
      <c r="G315" s="4">
        <v>21</v>
      </c>
      <c r="H315" s="4">
        <v>133.9</v>
      </c>
      <c r="I315" s="16" t="s">
        <v>973</v>
      </c>
      <c r="J315" t="str">
        <f>IF(ISERROR(VLOOKUP($C315,Сумма!$B$3:$C$855,2,FALSE)),0,IF(VLOOKUP($C315,Сумма!$B$3:$N$855,13,FALSE)=I315,VLOOKUP($C315,Сумма!$B$3:$C$855,2,FALSE),0))</f>
        <v>СШОР 18 АТЛЕТ</v>
      </c>
    </row>
    <row r="316" spans="1:10" x14ac:dyDescent="0.35">
      <c r="A316" t="str">
        <f t="shared" si="4"/>
        <v>Ксенадохов МаксимМ16</v>
      </c>
      <c r="B316" s="4">
        <v>22</v>
      </c>
      <c r="C316" s="4" t="s">
        <v>336</v>
      </c>
      <c r="D316" s="4" t="s">
        <v>143</v>
      </c>
      <c r="E316" s="4">
        <v>2006</v>
      </c>
      <c r="F316" s="5">
        <v>2.1064814814814814E-2</v>
      </c>
      <c r="G316" s="4">
        <v>22</v>
      </c>
      <c r="H316" s="4">
        <v>133.69999999999999</v>
      </c>
      <c r="I316" s="16" t="s">
        <v>973</v>
      </c>
      <c r="J316" t="str">
        <f>IF(ISERROR(VLOOKUP($C316,Сумма!$B$3:$C$855,2,FALSE)),0,IF(VLOOKUP($C316,Сумма!$B$3:$N$855,13,FALSE)=I316,VLOOKUP($C316,Сумма!$B$3:$C$855,2,FALSE),0))</f>
        <v>СШОР 18 Астахова</v>
      </c>
    </row>
    <row r="317" spans="1:10" x14ac:dyDescent="0.35">
      <c r="A317" t="str">
        <f t="shared" si="4"/>
        <v>Бутырин АндрейМ16</v>
      </c>
      <c r="B317" s="4">
        <v>23</v>
      </c>
      <c r="C317" s="4" t="s">
        <v>866</v>
      </c>
      <c r="D317" s="4" t="s">
        <v>98</v>
      </c>
      <c r="E317" s="4">
        <v>2007</v>
      </c>
      <c r="F317" s="5">
        <v>2.1400462962962965E-2</v>
      </c>
      <c r="G317" s="4">
        <v>23</v>
      </c>
      <c r="H317" s="4">
        <v>131</v>
      </c>
      <c r="I317" s="16" t="s">
        <v>973</v>
      </c>
      <c r="J317" t="str">
        <f>IF(ISERROR(VLOOKUP($C317,Сумма!$B$3:$C$855,2,FALSE)),0,IF(VLOOKUP($C317,Сумма!$B$3:$N$855,13,FALSE)=I317,VLOOKUP($C317,Сумма!$B$3:$C$855,2,FALSE),0))</f>
        <v>СШОР 18 Торнадо</v>
      </c>
    </row>
    <row r="318" spans="1:10" x14ac:dyDescent="0.35">
      <c r="A318" t="str">
        <f t="shared" si="4"/>
        <v>Сушков МихаилМ16</v>
      </c>
      <c r="B318" s="4">
        <v>24</v>
      </c>
      <c r="C318" s="4" t="s">
        <v>348</v>
      </c>
      <c r="D318" s="4" t="s">
        <v>94</v>
      </c>
      <c r="E318" s="4">
        <v>2007</v>
      </c>
      <c r="F318" s="5">
        <v>2.2881944444444444E-2</v>
      </c>
      <c r="G318" s="4">
        <v>24</v>
      </c>
      <c r="H318" s="4">
        <v>119.3</v>
      </c>
      <c r="I318" s="16" t="s">
        <v>973</v>
      </c>
      <c r="J318" t="str">
        <f>IF(ISERROR(VLOOKUP($C318,Сумма!$B$3:$C$855,2,FALSE)),0,IF(VLOOKUP($C318,Сумма!$B$3:$N$855,13,FALSE)=I318,VLOOKUP($C318,Сумма!$B$3:$C$855,2,FALSE),0))</f>
        <v>СШОР 18 Вильденберг</v>
      </c>
    </row>
    <row r="319" spans="1:10" x14ac:dyDescent="0.35">
      <c r="A319" t="str">
        <f t="shared" si="4"/>
        <v>Петиков ИванМ16</v>
      </c>
      <c r="B319" s="4">
        <v>25</v>
      </c>
      <c r="C319" s="4" t="s">
        <v>287</v>
      </c>
      <c r="D319" s="4" t="s">
        <v>149</v>
      </c>
      <c r="E319" s="4">
        <v>2007</v>
      </c>
      <c r="F319" s="5">
        <v>2.3171296296296297E-2</v>
      </c>
      <c r="G319" s="4">
        <v>25</v>
      </c>
      <c r="H319" s="4">
        <v>117.1</v>
      </c>
      <c r="I319" s="16" t="s">
        <v>973</v>
      </c>
      <c r="J319">
        <f>IF(ISERROR(VLOOKUP($C319,Сумма!$B$3:$C$855,2,FALSE)),0,IF(VLOOKUP($C319,Сумма!$B$3:$N$855,13,FALSE)=I319,VLOOKUP($C319,Сумма!$B$3:$C$855,2,FALSE),0))</f>
        <v>0</v>
      </c>
    </row>
    <row r="320" spans="1:10" x14ac:dyDescent="0.35">
      <c r="A320" t="str">
        <f t="shared" si="4"/>
        <v>Полянский АлексейМ16</v>
      </c>
      <c r="B320" s="4">
        <v>26</v>
      </c>
      <c r="C320" s="4" t="s">
        <v>349</v>
      </c>
      <c r="D320" s="4" t="s">
        <v>48</v>
      </c>
      <c r="E320" s="4">
        <v>2007</v>
      </c>
      <c r="F320" s="5">
        <v>2.3333333333333334E-2</v>
      </c>
      <c r="G320" s="4">
        <v>26</v>
      </c>
      <c r="H320" s="4">
        <v>115.8</v>
      </c>
      <c r="I320" s="16" t="s">
        <v>973</v>
      </c>
      <c r="J320" t="str">
        <f>IF(ISERROR(VLOOKUP($C320,Сумма!$B$3:$C$855,2,FALSE)),0,IF(VLOOKUP($C320,Сумма!$B$3:$N$855,13,FALSE)=I320,VLOOKUP($C320,Сумма!$B$3:$C$855,2,FALSE),0))</f>
        <v>СШОР 18 Юго-Запад</v>
      </c>
    </row>
    <row r="321" spans="1:10" x14ac:dyDescent="0.35">
      <c r="A321" t="str">
        <f t="shared" si="4"/>
        <v>Штельмах МихаилМ16</v>
      </c>
      <c r="B321" s="4">
        <v>27</v>
      </c>
      <c r="C321" s="4" t="s">
        <v>344</v>
      </c>
      <c r="D321" s="4" t="s">
        <v>149</v>
      </c>
      <c r="E321" s="4">
        <v>2006</v>
      </c>
      <c r="F321" s="5">
        <v>2.5752314814814815E-2</v>
      </c>
      <c r="G321" s="4">
        <v>27</v>
      </c>
      <c r="H321" s="4">
        <v>96.7</v>
      </c>
      <c r="I321" s="16" t="s">
        <v>973</v>
      </c>
      <c r="J321" t="str">
        <f>IF(ISERROR(VLOOKUP($C321,Сумма!$B$3:$C$855,2,FALSE)),0,IF(VLOOKUP($C321,Сумма!$B$3:$N$855,13,FALSE)=I321,VLOOKUP($C321,Сумма!$B$3:$C$855,2,FALSE),0))</f>
        <v>СШОР 18 Олимп</v>
      </c>
    </row>
    <row r="322" spans="1:10" x14ac:dyDescent="0.35">
      <c r="A322" t="str">
        <f t="shared" si="4"/>
        <v>Попов ИгорьМ16</v>
      </c>
      <c r="B322" s="4">
        <v>28</v>
      </c>
      <c r="C322" s="4" t="s">
        <v>598</v>
      </c>
      <c r="D322" s="4" t="s">
        <v>143</v>
      </c>
      <c r="E322" s="4">
        <v>2006</v>
      </c>
      <c r="F322" s="5">
        <v>2.6365740740740742E-2</v>
      </c>
      <c r="G322" s="4">
        <v>28</v>
      </c>
      <c r="H322" s="4">
        <v>91.8</v>
      </c>
      <c r="I322" s="16" t="s">
        <v>973</v>
      </c>
      <c r="J322" t="str">
        <f>IF(ISERROR(VLOOKUP($C322,Сумма!$B$3:$C$855,2,FALSE)),0,IF(VLOOKUP($C322,Сумма!$B$3:$N$855,13,FALSE)=I322,VLOOKUP($C322,Сумма!$B$3:$C$855,2,FALSE),0))</f>
        <v>СШОР 18 Астахова</v>
      </c>
    </row>
    <row r="323" spans="1:10" x14ac:dyDescent="0.35">
      <c r="A323" t="str">
        <f t="shared" si="4"/>
        <v>Дятлов ФёдорМ16</v>
      </c>
      <c r="B323" s="4">
        <v>29</v>
      </c>
      <c r="C323" s="4" t="s">
        <v>596</v>
      </c>
      <c r="D323" s="4" t="s">
        <v>61</v>
      </c>
      <c r="E323" s="4">
        <v>2007</v>
      </c>
      <c r="F323" s="5">
        <v>2.974537037037037E-2</v>
      </c>
      <c r="G323" s="4">
        <v>29</v>
      </c>
      <c r="H323" s="4">
        <v>65.099999999999994</v>
      </c>
      <c r="I323" s="16" t="s">
        <v>973</v>
      </c>
      <c r="J323" t="str">
        <f>IF(ISERROR(VLOOKUP($C323,Сумма!$B$3:$C$855,2,FALSE)),0,IF(VLOOKUP($C323,Сумма!$B$3:$N$855,13,FALSE)=I323,VLOOKUP($C323,Сумма!$B$3:$C$855,2,FALSE),0))</f>
        <v>СШОР 18 Азимут</v>
      </c>
    </row>
    <row r="324" spans="1:10" x14ac:dyDescent="0.35">
      <c r="A324" t="str">
        <f t="shared" si="4"/>
        <v>Разживин ИванМ16</v>
      </c>
      <c r="B324" s="4">
        <v>30</v>
      </c>
      <c r="C324" s="4" t="s">
        <v>696</v>
      </c>
      <c r="D324" s="4" t="s">
        <v>37</v>
      </c>
      <c r="E324" s="4">
        <v>2007</v>
      </c>
      <c r="F324" s="5">
        <v>3.4502314814814812E-2</v>
      </c>
      <c r="G324" s="4">
        <v>30</v>
      </c>
      <c r="H324" s="4">
        <v>27.6</v>
      </c>
      <c r="I324" s="16" t="s">
        <v>973</v>
      </c>
      <c r="J324">
        <f>IF(ISERROR(VLOOKUP($C324,Сумма!$B$3:$C$855,2,FALSE)),0,IF(VLOOKUP($C324,Сумма!$B$3:$N$855,13,FALSE)=I324,VLOOKUP($C324,Сумма!$B$3:$C$855,2,FALSE),0))</f>
        <v>0</v>
      </c>
    </row>
    <row r="325" spans="1:10" x14ac:dyDescent="0.35">
      <c r="A325" t="str">
        <f t="shared" si="4"/>
        <v>Рау АлексейМ16</v>
      </c>
      <c r="B325" s="4">
        <v>31</v>
      </c>
      <c r="C325" s="4" t="s">
        <v>769</v>
      </c>
      <c r="D325" s="4" t="s">
        <v>112</v>
      </c>
      <c r="E325" s="4">
        <v>2007</v>
      </c>
      <c r="F325" s="5">
        <v>3.6076388888888887E-2</v>
      </c>
      <c r="G325" s="4">
        <v>31</v>
      </c>
      <c r="H325" s="4">
        <v>15.1</v>
      </c>
      <c r="I325" s="16" t="s">
        <v>973</v>
      </c>
      <c r="J325" t="str">
        <f>IF(ISERROR(VLOOKUP($C325,Сумма!$B$3:$C$855,2,FALSE)),0,IF(VLOOKUP($C325,Сумма!$B$3:$N$855,13,FALSE)=I325,VLOOKUP($C325,Сумма!$B$3:$C$855,2,FALSE),0))</f>
        <v>СШОР 18 Канищева</v>
      </c>
    </row>
    <row r="326" spans="1:10" x14ac:dyDescent="0.35">
      <c r="A326" t="str">
        <f t="shared" si="4"/>
        <v>Воротников ДмитрийМ16</v>
      </c>
      <c r="B326" s="4">
        <v>32</v>
      </c>
      <c r="C326" s="4" t="s">
        <v>334</v>
      </c>
      <c r="D326" s="4" t="s">
        <v>44</v>
      </c>
      <c r="E326" s="4">
        <v>2006</v>
      </c>
      <c r="F326" s="4"/>
      <c r="G326" s="4"/>
      <c r="H326" s="4">
        <v>0.01</v>
      </c>
      <c r="I326" s="16" t="s">
        <v>973</v>
      </c>
      <c r="J326" t="str">
        <f>IF(ISERROR(VLOOKUP($C326,Сумма!$B$3:$C$855,2,FALSE)),0,IF(VLOOKUP($C326,Сумма!$B$3:$N$855,13,FALSE)=I326,VLOOKUP($C326,Сумма!$B$3:$C$855,2,FALSE),0))</f>
        <v>СШОР 18 Берёзовая р</v>
      </c>
    </row>
    <row r="327" spans="1:10" ht="15.5" x14ac:dyDescent="0.35">
      <c r="A327" t="str">
        <f t="shared" si="4"/>
        <v/>
      </c>
      <c r="B327" s="40" t="s">
        <v>945</v>
      </c>
      <c r="C327" s="40"/>
      <c r="D327" s="40"/>
      <c r="E327" s="40"/>
      <c r="F327" s="40"/>
      <c r="G327" s="40"/>
      <c r="H327" s="40"/>
      <c r="I327" s="17"/>
      <c r="J327">
        <f>IF(ISERROR(VLOOKUP($C327,Сумма!$B$3:$C$855,2,FALSE)),0,IF(VLOOKUP($C327,Сумма!$B$3:$N$855,13,FALSE)=I327,VLOOKUP($C327,Сумма!$B$3:$C$855,2,FALSE),0))</f>
        <v>0</v>
      </c>
    </row>
    <row r="328" spans="1:10" ht="15.5" x14ac:dyDescent="0.35">
      <c r="A328" t="str">
        <f t="shared" si="4"/>
        <v/>
      </c>
      <c r="B328" s="40"/>
      <c r="C328" s="40"/>
      <c r="D328" s="40"/>
      <c r="E328" s="40"/>
      <c r="F328" s="40"/>
      <c r="G328" s="40"/>
      <c r="H328" s="40"/>
      <c r="I328" s="17"/>
      <c r="J328">
        <f>IF(ISERROR(VLOOKUP($C328,Сумма!$B$3:$C$855,2,FALSE)),0,IF(VLOOKUP($C328,Сумма!$B$3:$N$855,13,FALSE)=I328,VLOOKUP($C328,Сумма!$B$3:$C$855,2,FALSE),0))</f>
        <v>0</v>
      </c>
    </row>
    <row r="329" spans="1:10" ht="28" x14ac:dyDescent="0.35">
      <c r="A329" t="str">
        <f t="shared" si="4"/>
        <v>Фамилия, имя</v>
      </c>
      <c r="B329" s="3" t="s">
        <v>20</v>
      </c>
      <c r="C329" s="4" t="s">
        <v>31</v>
      </c>
      <c r="D329" s="4" t="s">
        <v>21</v>
      </c>
      <c r="E329" s="4" t="s">
        <v>22</v>
      </c>
      <c r="F329" s="4" t="s">
        <v>23</v>
      </c>
      <c r="G329" s="4" t="s">
        <v>24</v>
      </c>
      <c r="H329" s="4" t="s">
        <v>25</v>
      </c>
      <c r="I329" s="16"/>
      <c r="J329">
        <f>IF(ISERROR(VLOOKUP($C329,Сумма!$B$3:$C$855,2,FALSE)),0,IF(VLOOKUP($C329,Сумма!$B$3:$N$855,13,FALSE)=I329,VLOOKUP($C329,Сумма!$B$3:$C$855,2,FALSE),0))</f>
        <v>0</v>
      </c>
    </row>
    <row r="330" spans="1:10" x14ac:dyDescent="0.35">
      <c r="A330" t="str">
        <f t="shared" si="4"/>
        <v>Лукин ИванМ18</v>
      </c>
      <c r="B330" s="4">
        <v>1</v>
      </c>
      <c r="C330" s="4" t="s">
        <v>357</v>
      </c>
      <c r="D330" s="4" t="s">
        <v>48</v>
      </c>
      <c r="E330" s="4">
        <v>2005</v>
      </c>
      <c r="F330" s="5">
        <v>1.480324074074074E-2</v>
      </c>
      <c r="G330" s="4">
        <v>1</v>
      </c>
      <c r="H330" s="4">
        <v>200</v>
      </c>
      <c r="I330" s="16" t="s">
        <v>974</v>
      </c>
      <c r="J330" t="str">
        <f>IF(ISERROR(VLOOKUP($C330,Сумма!$B$3:$C$855,2,FALSE)),0,IF(VLOOKUP($C330,Сумма!$B$3:$N$855,13,FALSE)=I330,VLOOKUP($C330,Сумма!$B$3:$C$855,2,FALSE),0))</f>
        <v>СШОР 18 Юго-Запад</v>
      </c>
    </row>
    <row r="331" spans="1:10" x14ac:dyDescent="0.35">
      <c r="A331" t="str">
        <f t="shared" si="4"/>
        <v>Джамил ИосифМ18</v>
      </c>
      <c r="B331" s="4">
        <v>2</v>
      </c>
      <c r="C331" s="4" t="s">
        <v>356</v>
      </c>
      <c r="D331" s="4" t="s">
        <v>98</v>
      </c>
      <c r="E331" s="4">
        <v>2005</v>
      </c>
      <c r="F331" s="5">
        <v>1.5196759259259259E-2</v>
      </c>
      <c r="G331" s="4">
        <v>2</v>
      </c>
      <c r="H331" s="4">
        <v>197.4</v>
      </c>
      <c r="I331" s="16" t="s">
        <v>974</v>
      </c>
      <c r="J331" t="str">
        <f>IF(ISERROR(VLOOKUP($C331,Сумма!$B$3:$C$855,2,FALSE)),0,IF(VLOOKUP($C331,Сумма!$B$3:$N$855,13,FALSE)=I331,VLOOKUP($C331,Сумма!$B$3:$C$855,2,FALSE),0))</f>
        <v>СШОР 18 Торнадо</v>
      </c>
    </row>
    <row r="332" spans="1:10" x14ac:dyDescent="0.35">
      <c r="A332" t="str">
        <f t="shared" si="4"/>
        <v>Бунегин ИльяМ18</v>
      </c>
      <c r="B332" s="4">
        <v>3</v>
      </c>
      <c r="C332" s="4" t="s">
        <v>604</v>
      </c>
      <c r="D332" s="4" t="s">
        <v>112</v>
      </c>
      <c r="E332" s="4">
        <v>2004</v>
      </c>
      <c r="F332" s="5">
        <v>1.6041666666666666E-2</v>
      </c>
      <c r="G332" s="4">
        <v>3</v>
      </c>
      <c r="H332" s="4">
        <v>191.7</v>
      </c>
      <c r="I332" s="16" t="s">
        <v>974</v>
      </c>
      <c r="J332" t="str">
        <f>IF(ISERROR(VLOOKUP($C332,Сумма!$B$3:$C$855,2,FALSE)),0,IF(VLOOKUP($C332,Сумма!$B$3:$N$855,13,FALSE)=I332,VLOOKUP($C332,Сумма!$B$3:$C$855,2,FALSE),0))</f>
        <v>СШОР 18 Канищева</v>
      </c>
    </row>
    <row r="333" spans="1:10" x14ac:dyDescent="0.35">
      <c r="A333" t="str">
        <f t="shared" si="4"/>
        <v>Николаев ИльяМ18</v>
      </c>
      <c r="B333" s="4">
        <v>4</v>
      </c>
      <c r="C333" s="4" t="s">
        <v>704</v>
      </c>
      <c r="D333" s="4" t="s">
        <v>98</v>
      </c>
      <c r="E333" s="4">
        <v>2005</v>
      </c>
      <c r="F333" s="5">
        <v>1.6099537037037037E-2</v>
      </c>
      <c r="G333" s="4">
        <v>4</v>
      </c>
      <c r="H333" s="4">
        <v>191.3</v>
      </c>
      <c r="I333" s="16" t="s">
        <v>974</v>
      </c>
      <c r="J333" t="str">
        <f>IF(ISERROR(VLOOKUP($C333,Сумма!$B$3:$C$855,2,FALSE)),0,IF(VLOOKUP($C333,Сумма!$B$3:$N$855,13,FALSE)=I333,VLOOKUP($C333,Сумма!$B$3:$C$855,2,FALSE),0))</f>
        <v>СШОР 18 Торнадо</v>
      </c>
    </row>
    <row r="334" spans="1:10" x14ac:dyDescent="0.35">
      <c r="A334" t="str">
        <f t="shared" ref="A334:A385" si="5">C334&amp;I334</f>
        <v>Вильденберг АлександрМ18</v>
      </c>
      <c r="B334" s="4">
        <v>5</v>
      </c>
      <c r="C334" s="4" t="s">
        <v>570</v>
      </c>
      <c r="D334" s="4" t="s">
        <v>94</v>
      </c>
      <c r="E334" s="4">
        <v>2007</v>
      </c>
      <c r="F334" s="5">
        <v>1.6157407407407409E-2</v>
      </c>
      <c r="G334" s="4">
        <v>5</v>
      </c>
      <c r="H334" s="4">
        <v>190.9</v>
      </c>
      <c r="I334" s="16" t="s">
        <v>974</v>
      </c>
      <c r="J334">
        <f>IF(ISERROR(VLOOKUP($C334,Сумма!$B$3:$C$855,2,FALSE)),0,IF(VLOOKUP($C334,Сумма!$B$3:$N$855,13,FALSE)=I334,VLOOKUP($C334,Сумма!$B$3:$C$855,2,FALSE),0))</f>
        <v>0</v>
      </c>
    </row>
    <row r="335" spans="1:10" x14ac:dyDescent="0.35">
      <c r="A335" t="str">
        <f t="shared" si="5"/>
        <v>Бунегин КириллМ18</v>
      </c>
      <c r="B335" s="4">
        <v>6</v>
      </c>
      <c r="C335" s="4" t="s">
        <v>610</v>
      </c>
      <c r="D335" s="4" t="s">
        <v>112</v>
      </c>
      <c r="E335" s="4">
        <v>2004</v>
      </c>
      <c r="F335" s="5">
        <v>1.7245370370370369E-2</v>
      </c>
      <c r="G335" s="4">
        <v>6</v>
      </c>
      <c r="H335" s="4">
        <v>183.6</v>
      </c>
      <c r="I335" s="16" t="s">
        <v>974</v>
      </c>
      <c r="J335" t="str">
        <f>IF(ISERROR(VLOOKUP($C335,Сумма!$B$3:$C$855,2,FALSE)),0,IF(VLOOKUP($C335,Сумма!$B$3:$N$855,13,FALSE)=I335,VLOOKUP($C335,Сумма!$B$3:$C$855,2,FALSE),0))</f>
        <v>СШОР 18 Канищева</v>
      </c>
    </row>
    <row r="336" spans="1:10" x14ac:dyDescent="0.35">
      <c r="A336" t="str">
        <f t="shared" si="5"/>
        <v>Янишевский ИльяМ18</v>
      </c>
      <c r="B336" s="4">
        <v>7</v>
      </c>
      <c r="C336" s="4" t="s">
        <v>364</v>
      </c>
      <c r="D336" s="4" t="s">
        <v>784</v>
      </c>
      <c r="E336" s="4">
        <v>2004</v>
      </c>
      <c r="F336" s="5">
        <v>1.7916666666666668E-2</v>
      </c>
      <c r="G336" s="4">
        <v>7</v>
      </c>
      <c r="H336" s="4">
        <v>179</v>
      </c>
      <c r="I336" s="16" t="s">
        <v>974</v>
      </c>
      <c r="J336" t="str">
        <f>IF(ISERROR(VLOOKUP($C336,Сумма!$B$3:$C$855,2,FALSE)),0,IF(VLOOKUP($C336,Сумма!$B$3:$N$855,13,FALSE)=I336,VLOOKUP($C336,Сумма!$B$3:$C$855,2,FALSE),0))</f>
        <v>СШОР 18 Авдеев</v>
      </c>
    </row>
    <row r="337" spans="1:10" x14ac:dyDescent="0.35">
      <c r="A337" t="str">
        <f t="shared" si="5"/>
        <v>Ершов ДмитрийМ18</v>
      </c>
      <c r="B337" s="4">
        <v>8</v>
      </c>
      <c r="C337" s="4" t="s">
        <v>606</v>
      </c>
      <c r="D337" s="4" t="s">
        <v>94</v>
      </c>
      <c r="E337" s="4">
        <v>2005</v>
      </c>
      <c r="F337" s="5">
        <v>1.8564814814814815E-2</v>
      </c>
      <c r="G337" s="4">
        <v>8</v>
      </c>
      <c r="H337" s="4">
        <v>174.6</v>
      </c>
      <c r="I337" s="16" t="s">
        <v>974</v>
      </c>
      <c r="J337" t="str">
        <f>IF(ISERROR(VLOOKUP($C337,Сумма!$B$3:$C$855,2,FALSE)),0,IF(VLOOKUP($C337,Сумма!$B$3:$N$855,13,FALSE)=I337,VLOOKUP($C337,Сумма!$B$3:$C$855,2,FALSE),0))</f>
        <v>СШОР 18 Вильденберг</v>
      </c>
    </row>
    <row r="338" spans="1:10" x14ac:dyDescent="0.35">
      <c r="A338" t="str">
        <f t="shared" si="5"/>
        <v>Наумов НикитаМ18</v>
      </c>
      <c r="B338" s="4">
        <v>9</v>
      </c>
      <c r="C338" s="4" t="s">
        <v>946</v>
      </c>
      <c r="D338" s="4" t="s">
        <v>35</v>
      </c>
      <c r="E338" s="4">
        <v>2005</v>
      </c>
      <c r="F338" s="5">
        <v>1.909722222222222E-2</v>
      </c>
      <c r="G338" s="4">
        <v>9</v>
      </c>
      <c r="H338" s="4">
        <v>171</v>
      </c>
      <c r="I338" s="16" t="s">
        <v>974</v>
      </c>
      <c r="J338" t="str">
        <f>IF(ISERROR(VLOOKUP($C338,Сумма!$B$3:$C$855,2,FALSE)),0,IF(VLOOKUP($C338,Сумма!$B$3:$N$855,13,FALSE)=I338,VLOOKUP($C338,Сумма!$B$3:$C$855,2,FALSE),0))</f>
        <v>СШОР 18 АТЛЕТ</v>
      </c>
    </row>
    <row r="339" spans="1:10" x14ac:dyDescent="0.35">
      <c r="A339" t="str">
        <f t="shared" si="5"/>
        <v>Каталенцев ДаниидМ18</v>
      </c>
      <c r="B339" s="4">
        <v>10</v>
      </c>
      <c r="C339" s="4" t="s">
        <v>947</v>
      </c>
      <c r="D339" s="4" t="s">
        <v>98</v>
      </c>
      <c r="E339" s="4">
        <v>2004</v>
      </c>
      <c r="F339" s="5">
        <v>2.0532407407407405E-2</v>
      </c>
      <c r="G339" s="4">
        <v>10</v>
      </c>
      <c r="H339" s="4">
        <v>161.30000000000001</v>
      </c>
      <c r="I339" s="16" t="s">
        <v>974</v>
      </c>
      <c r="J339" t="str">
        <f>IF(ISERROR(VLOOKUP($C339,Сумма!$B$3:$C$855,2,FALSE)),0,IF(VLOOKUP($C339,Сумма!$B$3:$N$855,13,FALSE)=I339,VLOOKUP($C339,Сумма!$B$3:$C$855,2,FALSE),0))</f>
        <v>СШОР 18 Торнадо</v>
      </c>
    </row>
    <row r="340" spans="1:10" x14ac:dyDescent="0.35">
      <c r="A340" t="str">
        <f t="shared" si="5"/>
        <v>Бавыкин ДмитрийМ18</v>
      </c>
      <c r="B340" s="4">
        <v>11</v>
      </c>
      <c r="C340" s="4" t="s">
        <v>607</v>
      </c>
      <c r="D340" s="4" t="s">
        <v>784</v>
      </c>
      <c r="E340" s="4">
        <v>2005</v>
      </c>
      <c r="F340" s="5">
        <v>2.1250000000000002E-2</v>
      </c>
      <c r="G340" s="4">
        <v>11</v>
      </c>
      <c r="H340" s="4">
        <v>156.5</v>
      </c>
      <c r="I340" s="16" t="s">
        <v>974</v>
      </c>
      <c r="J340" t="str">
        <f>IF(ISERROR(VLOOKUP($C340,Сумма!$B$3:$C$855,2,FALSE)),0,IF(VLOOKUP($C340,Сумма!$B$3:$N$855,13,FALSE)=I340,VLOOKUP($C340,Сумма!$B$3:$C$855,2,FALSE),0))</f>
        <v>СШОР 18 Авдеев</v>
      </c>
    </row>
    <row r="341" spans="1:10" x14ac:dyDescent="0.35">
      <c r="A341" t="str">
        <f t="shared" si="5"/>
        <v>Тузиков ИванМ18</v>
      </c>
      <c r="B341" s="4">
        <v>12</v>
      </c>
      <c r="C341" s="4" t="s">
        <v>363</v>
      </c>
      <c r="D341" s="4" t="s">
        <v>94</v>
      </c>
      <c r="E341" s="4">
        <v>2004</v>
      </c>
      <c r="F341" s="5">
        <v>2.1319444444444443E-2</v>
      </c>
      <c r="G341" s="4">
        <v>12</v>
      </c>
      <c r="H341" s="4">
        <v>156</v>
      </c>
      <c r="I341" s="16" t="s">
        <v>974</v>
      </c>
      <c r="J341" t="str">
        <f>IF(ISERROR(VLOOKUP($C341,Сумма!$B$3:$C$855,2,FALSE)),0,IF(VLOOKUP($C341,Сумма!$B$3:$N$855,13,FALSE)=I341,VLOOKUP($C341,Сумма!$B$3:$C$855,2,FALSE),0))</f>
        <v>СШОР 18 Вильденберг</v>
      </c>
    </row>
    <row r="342" spans="1:10" x14ac:dyDescent="0.35">
      <c r="A342" t="str">
        <f t="shared" si="5"/>
        <v>Мальцев ВсеволодМ18</v>
      </c>
      <c r="B342" s="4">
        <v>13</v>
      </c>
      <c r="C342" s="4" t="s">
        <v>608</v>
      </c>
      <c r="D342" s="4" t="s">
        <v>112</v>
      </c>
      <c r="E342" s="4">
        <v>2004</v>
      </c>
      <c r="F342" s="5">
        <v>2.3530092592592592E-2</v>
      </c>
      <c r="G342" s="4">
        <v>13</v>
      </c>
      <c r="H342" s="4">
        <v>141.1</v>
      </c>
      <c r="I342" s="16" t="s">
        <v>974</v>
      </c>
      <c r="J342" t="str">
        <f>IF(ISERROR(VLOOKUP($C342,Сумма!$B$3:$C$855,2,FALSE)),0,IF(VLOOKUP($C342,Сумма!$B$3:$N$855,13,FALSE)=I342,VLOOKUP($C342,Сумма!$B$3:$C$855,2,FALSE),0))</f>
        <v>СШОР 18 Канищева</v>
      </c>
    </row>
    <row r="343" spans="1:10" x14ac:dyDescent="0.35">
      <c r="A343" t="str">
        <f t="shared" si="5"/>
        <v>Денисов ФедорМ18</v>
      </c>
      <c r="B343" s="4">
        <v>14</v>
      </c>
      <c r="C343" s="4" t="s">
        <v>948</v>
      </c>
      <c r="D343" s="4" t="s">
        <v>784</v>
      </c>
      <c r="E343" s="4">
        <v>2005</v>
      </c>
      <c r="F343" s="5">
        <v>2.431712962962963E-2</v>
      </c>
      <c r="G343" s="4">
        <v>14</v>
      </c>
      <c r="H343" s="4">
        <v>135.80000000000001</v>
      </c>
      <c r="I343" s="16" t="s">
        <v>974</v>
      </c>
      <c r="J343" t="str">
        <f>IF(ISERROR(VLOOKUP($C343,Сумма!$B$3:$C$855,2,FALSE)),0,IF(VLOOKUP($C343,Сумма!$B$3:$N$855,13,FALSE)=I343,VLOOKUP($C343,Сумма!$B$3:$C$855,2,FALSE),0))</f>
        <v>СШОР 18 Богданка</v>
      </c>
    </row>
    <row r="344" spans="1:10" x14ac:dyDescent="0.35">
      <c r="A344" t="str">
        <f t="shared" si="5"/>
        <v>Новиков АндрейМ18</v>
      </c>
      <c r="B344" s="4">
        <v>15</v>
      </c>
      <c r="C344" s="4" t="s">
        <v>366</v>
      </c>
      <c r="D344" s="4" t="s">
        <v>784</v>
      </c>
      <c r="E344" s="4">
        <v>2005</v>
      </c>
      <c r="F344" s="5">
        <v>2.9826388888888892E-2</v>
      </c>
      <c r="G344" s="4">
        <v>15</v>
      </c>
      <c r="H344" s="4">
        <v>98.6</v>
      </c>
      <c r="I344" s="16" t="s">
        <v>974</v>
      </c>
      <c r="J344" t="str">
        <f>IF(ISERROR(VLOOKUP($C344,Сумма!$B$3:$C$855,2,FALSE)),0,IF(VLOOKUP($C344,Сумма!$B$3:$N$855,13,FALSE)=I344,VLOOKUP($C344,Сумма!$B$3:$C$855,2,FALSE),0))</f>
        <v>СШОР 18 Авдеев</v>
      </c>
    </row>
    <row r="345" spans="1:10" x14ac:dyDescent="0.35">
      <c r="A345" t="str">
        <f t="shared" si="5"/>
        <v>Григорьев ДмитрийМ18</v>
      </c>
      <c r="B345" s="4">
        <v>16</v>
      </c>
      <c r="C345" s="4" t="s">
        <v>367</v>
      </c>
      <c r="D345" s="4" t="s">
        <v>112</v>
      </c>
      <c r="E345" s="4">
        <v>2005</v>
      </c>
      <c r="F345" s="5">
        <v>3.2152777777777773E-2</v>
      </c>
      <c r="G345" s="4">
        <v>16</v>
      </c>
      <c r="H345" s="4">
        <v>82.8</v>
      </c>
      <c r="I345" s="16" t="s">
        <v>974</v>
      </c>
      <c r="J345" t="str">
        <f>IF(ISERROR(VLOOKUP($C345,Сумма!$B$3:$C$855,2,FALSE)),0,IF(VLOOKUP($C345,Сумма!$B$3:$N$855,13,FALSE)=I345,VLOOKUP($C345,Сумма!$B$3:$C$855,2,FALSE),0))</f>
        <v>СШОР 18 Канищева</v>
      </c>
    </row>
    <row r="346" spans="1:10" x14ac:dyDescent="0.35">
      <c r="A346" t="str">
        <f t="shared" si="5"/>
        <v>Кораблин ЕгорМ18</v>
      </c>
      <c r="B346" s="4">
        <v>17</v>
      </c>
      <c r="C346" s="4" t="s">
        <v>605</v>
      </c>
      <c r="D346" s="4" t="s">
        <v>98</v>
      </c>
      <c r="E346" s="4">
        <v>2005</v>
      </c>
      <c r="F346" s="4"/>
      <c r="G346" s="4"/>
      <c r="H346" s="4">
        <v>0.01</v>
      </c>
      <c r="I346" s="16" t="s">
        <v>974</v>
      </c>
      <c r="J346" t="str">
        <f>IF(ISERROR(VLOOKUP($C346,Сумма!$B$3:$C$855,2,FALSE)),0,IF(VLOOKUP($C346,Сумма!$B$3:$N$855,13,FALSE)=I346,VLOOKUP($C346,Сумма!$B$3:$C$855,2,FALSE),0))</f>
        <v>СШОР 18 Торнадо</v>
      </c>
    </row>
    <row r="347" spans="1:10" ht="15.5" x14ac:dyDescent="0.35">
      <c r="A347" t="str">
        <f t="shared" si="5"/>
        <v/>
      </c>
      <c r="B347" s="40" t="s">
        <v>949</v>
      </c>
      <c r="C347" s="40"/>
      <c r="D347" s="40"/>
      <c r="E347" s="40"/>
      <c r="F347" s="40"/>
      <c r="G347" s="40"/>
      <c r="H347" s="40"/>
      <c r="I347" s="17"/>
      <c r="J347">
        <f>IF(ISERROR(VLOOKUP($C347,Сумма!$B$3:$C$855,2,FALSE)),0,IF(VLOOKUP($C347,Сумма!$B$3:$N$855,13,FALSE)=I347,VLOOKUP($C347,Сумма!$B$3:$C$855,2,FALSE),0))</f>
        <v>0</v>
      </c>
    </row>
    <row r="348" spans="1:10" ht="15.5" x14ac:dyDescent="0.35">
      <c r="A348" t="str">
        <f t="shared" si="5"/>
        <v/>
      </c>
      <c r="B348" s="40"/>
      <c r="C348" s="40"/>
      <c r="D348" s="40"/>
      <c r="E348" s="40"/>
      <c r="F348" s="40"/>
      <c r="G348" s="40"/>
      <c r="H348" s="40"/>
      <c r="I348" s="17"/>
      <c r="J348">
        <f>IF(ISERROR(VLOOKUP($C348,Сумма!$B$3:$C$855,2,FALSE)),0,IF(VLOOKUP($C348,Сумма!$B$3:$N$855,13,FALSE)=I348,VLOOKUP($C348,Сумма!$B$3:$C$855,2,FALSE),0))</f>
        <v>0</v>
      </c>
    </row>
    <row r="349" spans="1:10" ht="28" x14ac:dyDescent="0.35">
      <c r="A349" t="str">
        <f t="shared" si="5"/>
        <v>Фамилия, имя</v>
      </c>
      <c r="B349" s="3" t="s">
        <v>20</v>
      </c>
      <c r="C349" s="4" t="s">
        <v>31</v>
      </c>
      <c r="D349" s="4" t="s">
        <v>21</v>
      </c>
      <c r="E349" s="4" t="s">
        <v>22</v>
      </c>
      <c r="F349" s="4" t="s">
        <v>23</v>
      </c>
      <c r="G349" s="4" t="s">
        <v>24</v>
      </c>
      <c r="H349" s="4" t="s">
        <v>25</v>
      </c>
      <c r="I349" s="16"/>
      <c r="J349">
        <f>IF(ISERROR(VLOOKUP($C349,Сумма!$B$3:$C$855,2,FALSE)),0,IF(VLOOKUP($C349,Сумма!$B$3:$N$855,13,FALSE)=I349,VLOOKUP($C349,Сумма!$B$3:$C$855,2,FALSE),0))</f>
        <v>0</v>
      </c>
    </row>
    <row r="350" spans="1:10" x14ac:dyDescent="0.35">
      <c r="A350" t="str">
        <f t="shared" si="5"/>
        <v>Кандауров ЕвгенийМВ</v>
      </c>
      <c r="B350" s="4">
        <v>1</v>
      </c>
      <c r="C350" s="4" t="s">
        <v>371</v>
      </c>
      <c r="D350" s="4" t="s">
        <v>27</v>
      </c>
      <c r="E350" s="4">
        <v>1984</v>
      </c>
      <c r="F350" s="5">
        <v>1.3773148148148147E-2</v>
      </c>
      <c r="G350" s="4">
        <v>1</v>
      </c>
      <c r="H350" s="4">
        <v>200</v>
      </c>
      <c r="I350" s="16" t="s">
        <v>975</v>
      </c>
      <c r="J350" t="str">
        <f>IF(ISERROR(VLOOKUP($C350,Сумма!$B$3:$C$855,2,FALSE)),0,IF(VLOOKUP($C350,Сумма!$B$3:$N$855,13,FALSE)=I350,VLOOKUP($C350,Сумма!$B$3:$C$855,2,FALSE),0))</f>
        <v>Воронеж</v>
      </c>
    </row>
    <row r="351" spans="1:10" x14ac:dyDescent="0.35">
      <c r="A351" t="str">
        <f t="shared" si="5"/>
        <v>Вирютин ОлегМВ</v>
      </c>
      <c r="B351" s="4">
        <v>2</v>
      </c>
      <c r="C351" s="4" t="s">
        <v>369</v>
      </c>
      <c r="D351" s="4" t="s">
        <v>710</v>
      </c>
      <c r="E351" s="4">
        <v>1966</v>
      </c>
      <c r="F351" s="5">
        <v>1.4884259259259259E-2</v>
      </c>
      <c r="G351" s="4">
        <v>2</v>
      </c>
      <c r="H351" s="4">
        <v>192</v>
      </c>
      <c r="I351" s="16" t="s">
        <v>975</v>
      </c>
      <c r="J351" t="str">
        <f>IF(ISERROR(VLOOKUP($C351,Сумма!$B$3:$C$855,2,FALSE)),0,IF(VLOOKUP($C351,Сумма!$B$3:$N$855,13,FALSE)=I351,VLOOKUP($C351,Сумма!$B$3:$C$855,2,FALSE),0))</f>
        <v>Воронеж</v>
      </c>
    </row>
    <row r="352" spans="1:10" x14ac:dyDescent="0.35">
      <c r="A352" t="str">
        <f t="shared" si="5"/>
        <v>Крестьянов РоманМВ</v>
      </c>
      <c r="B352" s="4">
        <v>3</v>
      </c>
      <c r="C352" s="4" t="s">
        <v>617</v>
      </c>
      <c r="D352" s="4" t="s">
        <v>377</v>
      </c>
      <c r="E352" s="4">
        <v>1978</v>
      </c>
      <c r="F352" s="5">
        <v>1.5324074074074073E-2</v>
      </c>
      <c r="G352" s="4">
        <v>3</v>
      </c>
      <c r="H352" s="4">
        <v>188.8</v>
      </c>
      <c r="I352" s="16" t="s">
        <v>975</v>
      </c>
      <c r="J352" t="str">
        <f>IF(ISERROR(VLOOKUP($C352,Сумма!$B$3:$C$855,2,FALSE)),0,IF(VLOOKUP($C352,Сумма!$B$3:$N$855,13,FALSE)=I352,VLOOKUP($C352,Сумма!$B$3:$C$855,2,FALSE),0))</f>
        <v>ВУНЦ ВВС ВВА</v>
      </c>
    </row>
    <row r="353" spans="1:10" x14ac:dyDescent="0.35">
      <c r="A353" t="str">
        <f t="shared" si="5"/>
        <v>Янишевский ВладиславМВ</v>
      </c>
      <c r="B353" s="4">
        <v>4</v>
      </c>
      <c r="C353" s="4" t="s">
        <v>950</v>
      </c>
      <c r="D353" s="4" t="s">
        <v>784</v>
      </c>
      <c r="E353" s="4">
        <v>1973</v>
      </c>
      <c r="F353" s="5">
        <v>1.5659722222222224E-2</v>
      </c>
      <c r="G353" s="4">
        <v>4</v>
      </c>
      <c r="H353" s="4">
        <v>186.4</v>
      </c>
      <c r="I353" s="16" t="s">
        <v>975</v>
      </c>
      <c r="J353" t="str">
        <f>IF(ISERROR(VLOOKUP($C353,Сумма!$B$3:$C$855,2,FALSE)),0,IF(VLOOKUP($C353,Сумма!$B$3:$N$855,13,FALSE)=I353,VLOOKUP($C353,Сумма!$B$3:$C$855,2,FALSE),0))</f>
        <v>СШОР 18 Богданка</v>
      </c>
    </row>
    <row r="354" spans="1:10" x14ac:dyDescent="0.35">
      <c r="A354" t="str">
        <f t="shared" si="5"/>
        <v>Чижов АлексейМВ</v>
      </c>
      <c r="B354" s="4">
        <v>5</v>
      </c>
      <c r="C354" s="4" t="s">
        <v>869</v>
      </c>
      <c r="D354" s="4" t="s">
        <v>27</v>
      </c>
      <c r="E354" s="4"/>
      <c r="F354" s="5">
        <v>1.8124999999999999E-2</v>
      </c>
      <c r="G354" s="4">
        <v>5</v>
      </c>
      <c r="H354" s="4">
        <v>168.5</v>
      </c>
      <c r="I354" s="16" t="s">
        <v>975</v>
      </c>
      <c r="J354" t="str">
        <f>IF(ISERROR(VLOOKUP($C354,Сумма!$B$3:$C$855,2,FALSE)),0,IF(VLOOKUP($C354,Сумма!$B$3:$N$855,13,FALSE)=I354,VLOOKUP($C354,Сумма!$B$3:$C$855,2,FALSE),0))</f>
        <v>СШОР 18 ОРИОН</v>
      </c>
    </row>
    <row r="355" spans="1:10" x14ac:dyDescent="0.35">
      <c r="A355" t="str">
        <f t="shared" si="5"/>
        <v>Таратута БорисМВ</v>
      </c>
      <c r="B355" s="4">
        <v>6</v>
      </c>
      <c r="C355" s="4" t="s">
        <v>618</v>
      </c>
      <c r="D355" s="4" t="s">
        <v>916</v>
      </c>
      <c r="E355" s="4">
        <v>1962</v>
      </c>
      <c r="F355" s="5">
        <v>1.9247685185185184E-2</v>
      </c>
      <c r="G355" s="4">
        <v>6</v>
      </c>
      <c r="H355" s="4">
        <v>160.30000000000001</v>
      </c>
      <c r="I355" s="16" t="s">
        <v>975</v>
      </c>
      <c r="J355" t="str">
        <f>IF(ISERROR(VLOOKUP($C355,Сумма!$B$3:$C$855,2,FALSE)),0,IF(VLOOKUP($C355,Сумма!$B$3:$N$855,13,FALSE)=I355,VLOOKUP($C355,Сумма!$B$3:$C$855,2,FALSE),0))</f>
        <v>СИНТЕЗ</v>
      </c>
    </row>
    <row r="356" spans="1:10" x14ac:dyDescent="0.35">
      <c r="A356" t="str">
        <f t="shared" si="5"/>
        <v>Попов СергейМВ</v>
      </c>
      <c r="B356" s="4">
        <v>7</v>
      </c>
      <c r="C356" s="4" t="s">
        <v>385</v>
      </c>
      <c r="D356" s="4" t="s">
        <v>143</v>
      </c>
      <c r="E356" s="4">
        <v>1980</v>
      </c>
      <c r="F356" s="5">
        <v>2.1828703703703701E-2</v>
      </c>
      <c r="G356" s="4">
        <v>7</v>
      </c>
      <c r="H356" s="4">
        <v>141.6</v>
      </c>
      <c r="I356" s="16" t="s">
        <v>975</v>
      </c>
      <c r="J356" t="str">
        <f>IF(ISERROR(VLOOKUP($C356,Сумма!$B$3:$C$855,2,FALSE)),0,IF(VLOOKUP($C356,Сумма!$B$3:$N$855,13,FALSE)=I356,VLOOKUP($C356,Сумма!$B$3:$C$855,2,FALSE),0))</f>
        <v>СШОР 18 Астахова</v>
      </c>
    </row>
    <row r="357" spans="1:10" x14ac:dyDescent="0.35">
      <c r="A357" t="str">
        <f t="shared" si="5"/>
        <v>Демиденков АлександрМВ</v>
      </c>
      <c r="B357" s="4">
        <v>8</v>
      </c>
      <c r="C357" s="4" t="s">
        <v>514</v>
      </c>
      <c r="D357" s="4" t="s">
        <v>112</v>
      </c>
      <c r="E357" s="4">
        <v>1979</v>
      </c>
      <c r="F357" s="5">
        <v>2.2824074074074076E-2</v>
      </c>
      <c r="G357" s="4">
        <v>8</v>
      </c>
      <c r="H357" s="4">
        <v>134.30000000000001</v>
      </c>
      <c r="I357" s="16" t="s">
        <v>975</v>
      </c>
      <c r="J357">
        <f>IF(ISERROR(VLOOKUP($C357,Сумма!$B$3:$C$855,2,FALSE)),0,IF(VLOOKUP($C357,Сумма!$B$3:$N$855,13,FALSE)=I357,VLOOKUP($C357,Сумма!$B$3:$C$855,2,FALSE),0))</f>
        <v>0</v>
      </c>
    </row>
    <row r="358" spans="1:10" x14ac:dyDescent="0.35">
      <c r="A358" t="str">
        <f t="shared" si="5"/>
        <v>Косыгин ОлегМВ</v>
      </c>
      <c r="B358" s="4">
        <v>9</v>
      </c>
      <c r="C358" s="4" t="s">
        <v>951</v>
      </c>
      <c r="D358" s="4" t="s">
        <v>952</v>
      </c>
      <c r="E358" s="4">
        <v>1968</v>
      </c>
      <c r="F358" s="5">
        <v>2.5486111111111112E-2</v>
      </c>
      <c r="G358" s="4">
        <v>9</v>
      </c>
      <c r="H358" s="4">
        <v>115</v>
      </c>
      <c r="I358" s="16" t="s">
        <v>975</v>
      </c>
      <c r="J358" t="str">
        <f>IF(ISERROR(VLOOKUP($C358,Сумма!$B$3:$C$855,2,FALSE)),0,IF(VLOOKUP($C358,Сумма!$B$3:$N$855,13,FALSE)=I358,VLOOKUP($C358,Сумма!$B$3:$C$855,2,FALSE),0))</f>
        <v>Лучик</v>
      </c>
    </row>
    <row r="359" spans="1:10" x14ac:dyDescent="0.35">
      <c r="A359" t="str">
        <f t="shared" si="5"/>
        <v>Аминев ФагимМВ</v>
      </c>
      <c r="B359" s="4">
        <v>10</v>
      </c>
      <c r="C359" s="4" t="s">
        <v>375</v>
      </c>
      <c r="D359" s="4" t="s">
        <v>98</v>
      </c>
      <c r="E359" s="4">
        <v>1955</v>
      </c>
      <c r="F359" s="5">
        <v>2.8668981481481479E-2</v>
      </c>
      <c r="G359" s="4">
        <v>10</v>
      </c>
      <c r="H359" s="4">
        <v>91.9</v>
      </c>
      <c r="I359" s="16" t="s">
        <v>975</v>
      </c>
      <c r="J359" t="str">
        <f>IF(ISERROR(VLOOKUP($C359,Сумма!$B$3:$C$855,2,FALSE)),0,IF(VLOOKUP($C359,Сумма!$B$3:$N$855,13,FALSE)=I359,VLOOKUP($C359,Сумма!$B$3:$C$855,2,FALSE),0))</f>
        <v>СШОР 18 Торнадо</v>
      </c>
    </row>
    <row r="360" spans="1:10" ht="15.5" x14ac:dyDescent="0.35">
      <c r="A360" t="str">
        <f t="shared" si="5"/>
        <v/>
      </c>
      <c r="B360" s="40" t="s">
        <v>953</v>
      </c>
      <c r="C360" s="40"/>
      <c r="D360" s="40"/>
      <c r="E360" s="40"/>
      <c r="F360" s="40"/>
      <c r="G360" s="40"/>
      <c r="H360" s="40"/>
      <c r="I360" s="17"/>
      <c r="J360">
        <f>IF(ISERROR(VLOOKUP($C360,Сумма!$B$3:$C$855,2,FALSE)),0,IF(VLOOKUP($C360,Сумма!$B$3:$N$855,13,FALSE)=I360,VLOOKUP($C360,Сумма!$B$3:$C$855,2,FALSE),0))</f>
        <v>0</v>
      </c>
    </row>
    <row r="361" spans="1:10" ht="15.5" x14ac:dyDescent="0.35">
      <c r="A361" t="str">
        <f t="shared" si="5"/>
        <v/>
      </c>
      <c r="B361" s="40"/>
      <c r="C361" s="40"/>
      <c r="D361" s="40"/>
      <c r="E361" s="40"/>
      <c r="F361" s="40"/>
      <c r="G361" s="40"/>
      <c r="H361" s="40"/>
      <c r="I361" s="17"/>
      <c r="J361">
        <f>IF(ISERROR(VLOOKUP($C361,Сумма!$B$3:$C$855,2,FALSE)),0,IF(VLOOKUP($C361,Сумма!$B$3:$N$855,13,FALSE)=I361,VLOOKUP($C361,Сумма!$B$3:$C$855,2,FALSE),0))</f>
        <v>0</v>
      </c>
    </row>
    <row r="362" spans="1:10" ht="28" x14ac:dyDescent="0.35">
      <c r="A362" t="str">
        <f t="shared" si="5"/>
        <v>Фамилия, имя</v>
      </c>
      <c r="B362" s="3" t="s">
        <v>20</v>
      </c>
      <c r="C362" s="4" t="s">
        <v>31</v>
      </c>
      <c r="D362" s="4" t="s">
        <v>21</v>
      </c>
      <c r="E362" s="4" t="s">
        <v>22</v>
      </c>
      <c r="F362" s="4" t="s">
        <v>23</v>
      </c>
      <c r="G362" s="4" t="s">
        <v>24</v>
      </c>
      <c r="H362" s="4" t="s">
        <v>25</v>
      </c>
      <c r="I362" s="16"/>
      <c r="J362">
        <f>IF(ISERROR(VLOOKUP($C362,Сумма!$B$3:$C$855,2,FALSE)),0,IF(VLOOKUP($C362,Сумма!$B$3:$N$855,13,FALSE)=I362,VLOOKUP($C362,Сумма!$B$3:$C$855,2,FALSE),0))</f>
        <v>0</v>
      </c>
    </row>
    <row r="363" spans="1:10" x14ac:dyDescent="0.35">
      <c r="A363" t="str">
        <f t="shared" si="5"/>
        <v>Ремезов ДенисМЭ</v>
      </c>
      <c r="B363" s="4">
        <v>1</v>
      </c>
      <c r="C363" s="4" t="s">
        <v>778</v>
      </c>
      <c r="D363" s="4" t="s">
        <v>35</v>
      </c>
      <c r="E363" s="4">
        <v>1999</v>
      </c>
      <c r="F363" s="5">
        <v>1.5821759259259261E-2</v>
      </c>
      <c r="G363" s="4">
        <v>1</v>
      </c>
      <c r="H363" s="4">
        <v>200</v>
      </c>
      <c r="I363" s="16" t="s">
        <v>976</v>
      </c>
      <c r="J363" t="str">
        <f>IF(ISERROR(VLOOKUP($C363,Сумма!$B$3:$C$855,2,FALSE)),0,IF(VLOOKUP($C363,Сумма!$B$3:$N$855,13,FALSE)=I363,VLOOKUP($C363,Сумма!$B$3:$C$855,2,FALSE),0))</f>
        <v>СШОР 18 АТЛЕТ</v>
      </c>
    </row>
    <row r="364" spans="1:10" x14ac:dyDescent="0.35">
      <c r="A364" t="str">
        <f t="shared" si="5"/>
        <v>Безводинских ЗахарМЭ</v>
      </c>
      <c r="B364" s="4">
        <v>2</v>
      </c>
      <c r="C364" s="4" t="s">
        <v>388</v>
      </c>
      <c r="D364" s="4" t="s">
        <v>377</v>
      </c>
      <c r="E364" s="4">
        <v>2003</v>
      </c>
      <c r="F364" s="5">
        <v>1.638888888888889E-2</v>
      </c>
      <c r="G364" s="4">
        <v>2</v>
      </c>
      <c r="H364" s="4">
        <v>196.5</v>
      </c>
      <c r="I364" s="16" t="s">
        <v>976</v>
      </c>
      <c r="J364" t="str">
        <f>IF(ISERROR(VLOOKUP($C364,Сумма!$B$3:$C$855,2,FALSE)),0,IF(VLOOKUP($C364,Сумма!$B$3:$N$855,13,FALSE)=I364,VLOOKUP($C364,Сумма!$B$3:$C$855,2,FALSE),0))</f>
        <v>ВУНЦ ВВС ВВА</v>
      </c>
    </row>
    <row r="365" spans="1:10" x14ac:dyDescent="0.35">
      <c r="A365" t="str">
        <f t="shared" si="5"/>
        <v>Чесников ЛеонидМЭ</v>
      </c>
      <c r="B365" s="4">
        <v>3</v>
      </c>
      <c r="C365" s="4" t="s">
        <v>381</v>
      </c>
      <c r="D365" s="4" t="s">
        <v>377</v>
      </c>
      <c r="E365" s="4">
        <v>2000</v>
      </c>
      <c r="F365" s="5">
        <v>1.7361111111111112E-2</v>
      </c>
      <c r="G365" s="4">
        <v>3</v>
      </c>
      <c r="H365" s="4">
        <v>190.3</v>
      </c>
      <c r="I365" s="16" t="s">
        <v>976</v>
      </c>
      <c r="J365" t="str">
        <f>IF(ISERROR(VLOOKUP($C365,Сумма!$B$3:$C$855,2,FALSE)),0,IF(VLOOKUP($C365,Сумма!$B$3:$N$855,13,FALSE)=I365,VLOOKUP($C365,Сумма!$B$3:$C$855,2,FALSE),0))</f>
        <v>ВУНЦ ВВС ВВА</v>
      </c>
    </row>
    <row r="366" spans="1:10" x14ac:dyDescent="0.35">
      <c r="A366" t="str">
        <f t="shared" si="5"/>
        <v>Харченко АлександрМЭ</v>
      </c>
      <c r="B366" s="4">
        <v>4</v>
      </c>
      <c r="C366" s="4" t="s">
        <v>954</v>
      </c>
      <c r="D366" s="4" t="s">
        <v>33</v>
      </c>
      <c r="E366" s="4">
        <v>1984</v>
      </c>
      <c r="F366" s="5">
        <v>1.7604166666666667E-2</v>
      </c>
      <c r="G366" s="4">
        <v>4</v>
      </c>
      <c r="H366" s="4">
        <v>188.8</v>
      </c>
      <c r="I366" s="16" t="s">
        <v>976</v>
      </c>
      <c r="J366" t="str">
        <f>IF(ISERROR(VLOOKUP($C366,Сумма!$B$3:$C$855,2,FALSE)),0,IF(VLOOKUP($C366,Сумма!$B$3:$N$855,13,FALSE)=I366,VLOOKUP($C366,Сумма!$B$3:$C$855,2,FALSE),0))</f>
        <v>СШОР 18 ОРИОН</v>
      </c>
    </row>
    <row r="367" spans="1:10" x14ac:dyDescent="0.35">
      <c r="A367" t="str">
        <f t="shared" si="5"/>
        <v>Своеволин АлександрМЭ</v>
      </c>
      <c r="B367" s="4">
        <v>5</v>
      </c>
      <c r="C367" s="4" t="s">
        <v>382</v>
      </c>
      <c r="D367" s="4" t="s">
        <v>61</v>
      </c>
      <c r="E367" s="4">
        <v>1996</v>
      </c>
      <c r="F367" s="5">
        <v>1.8113425925925925E-2</v>
      </c>
      <c r="G367" s="4">
        <v>5</v>
      </c>
      <c r="H367" s="4">
        <v>185.6</v>
      </c>
      <c r="I367" s="16" t="s">
        <v>976</v>
      </c>
      <c r="J367" t="str">
        <f>IF(ISERROR(VLOOKUP($C367,Сумма!$B$3:$C$855,2,FALSE)),0,IF(VLOOKUP($C367,Сумма!$B$3:$N$855,13,FALSE)=I367,VLOOKUP($C367,Сумма!$B$3:$C$855,2,FALSE),0))</f>
        <v>СШОР 18 Азимут</v>
      </c>
    </row>
    <row r="368" spans="1:10" x14ac:dyDescent="0.35">
      <c r="A368" t="str">
        <f t="shared" si="5"/>
        <v>Кралинов КонстантинМЭ</v>
      </c>
      <c r="B368" s="4">
        <v>6</v>
      </c>
      <c r="C368" s="4" t="s">
        <v>379</v>
      </c>
      <c r="D368" s="4" t="s">
        <v>33</v>
      </c>
      <c r="E368" s="4">
        <v>1998</v>
      </c>
      <c r="F368" s="5">
        <v>1.8194444444444444E-2</v>
      </c>
      <c r="G368" s="4">
        <v>6</v>
      </c>
      <c r="H368" s="4">
        <v>185.1</v>
      </c>
      <c r="I368" s="16" t="s">
        <v>976</v>
      </c>
      <c r="J368" t="str">
        <f>IF(ISERROR(VLOOKUP($C368,Сумма!$B$3:$C$855,2,FALSE)),0,IF(VLOOKUP($C368,Сумма!$B$3:$N$855,13,FALSE)=I368,VLOOKUP($C368,Сумма!$B$3:$C$855,2,FALSE),0))</f>
        <v>Воронеж</v>
      </c>
    </row>
    <row r="369" spans="1:10" x14ac:dyDescent="0.35">
      <c r="A369" t="str">
        <f t="shared" si="5"/>
        <v>Щербаков АлександрМЭ</v>
      </c>
      <c r="B369" s="4">
        <v>7</v>
      </c>
      <c r="C369" s="4" t="s">
        <v>383</v>
      </c>
      <c r="D369" s="4" t="s">
        <v>27</v>
      </c>
      <c r="E369" s="4">
        <v>1977</v>
      </c>
      <c r="F369" s="5">
        <v>1.8414351851851852E-2</v>
      </c>
      <c r="G369" s="4">
        <v>7</v>
      </c>
      <c r="H369" s="4">
        <v>183.7</v>
      </c>
      <c r="I369" s="16" t="s">
        <v>976</v>
      </c>
      <c r="J369" t="str">
        <f>IF(ISERROR(VLOOKUP($C369,Сумма!$B$3:$C$855,2,FALSE)),0,IF(VLOOKUP($C369,Сумма!$B$3:$N$855,13,FALSE)=I369,VLOOKUP($C369,Сумма!$B$3:$C$855,2,FALSE),0))</f>
        <v>Воронеж</v>
      </c>
    </row>
    <row r="370" spans="1:10" x14ac:dyDescent="0.35">
      <c r="A370" t="str">
        <f t="shared" si="5"/>
        <v>Прозоровский ВладиславМЭ</v>
      </c>
      <c r="B370" s="4">
        <v>8</v>
      </c>
      <c r="C370" s="4" t="s">
        <v>387</v>
      </c>
      <c r="D370" s="4" t="s">
        <v>35</v>
      </c>
      <c r="E370" s="4">
        <v>1990</v>
      </c>
      <c r="F370" s="5">
        <v>1.8796296296296297E-2</v>
      </c>
      <c r="G370" s="4">
        <v>8</v>
      </c>
      <c r="H370" s="4">
        <v>181.2</v>
      </c>
      <c r="I370" s="16" t="s">
        <v>976</v>
      </c>
      <c r="J370" t="str">
        <f>IF(ISERROR(VLOOKUP($C370,Сумма!$B$3:$C$855,2,FALSE)),0,IF(VLOOKUP($C370,Сумма!$B$3:$N$855,13,FALSE)=I370,VLOOKUP($C370,Сумма!$B$3:$C$855,2,FALSE),0))</f>
        <v>СШОР 18 АТЛЕТ</v>
      </c>
    </row>
    <row r="371" spans="1:10" x14ac:dyDescent="0.35">
      <c r="A371" t="str">
        <f t="shared" si="5"/>
        <v>Дегтярёв ДмитрийМЭ</v>
      </c>
      <c r="B371" s="4">
        <v>9</v>
      </c>
      <c r="C371" s="4" t="s">
        <v>395</v>
      </c>
      <c r="D371" s="4" t="s">
        <v>821</v>
      </c>
      <c r="E371" s="4">
        <v>1993</v>
      </c>
      <c r="F371" s="5">
        <v>1.9039351851851852E-2</v>
      </c>
      <c r="G371" s="4">
        <v>9</v>
      </c>
      <c r="H371" s="4">
        <v>179.7</v>
      </c>
      <c r="I371" s="16" t="s">
        <v>976</v>
      </c>
      <c r="J371" t="str">
        <f>IF(ISERROR(VLOOKUP($C371,Сумма!$B$3:$C$855,2,FALSE)),0,IF(VLOOKUP($C371,Сумма!$B$3:$N$855,13,FALSE)=I371,VLOOKUP($C371,Сумма!$B$3:$C$855,2,FALSE),0))</f>
        <v>Паровоз</v>
      </c>
    </row>
    <row r="372" spans="1:10" x14ac:dyDescent="0.35">
      <c r="A372" t="str">
        <f t="shared" si="5"/>
        <v>Грибков НикитаМЭ</v>
      </c>
      <c r="B372" s="4">
        <v>10</v>
      </c>
      <c r="C372" s="4" t="s">
        <v>603</v>
      </c>
      <c r="D372" s="4" t="s">
        <v>112</v>
      </c>
      <c r="E372" s="4">
        <v>2004</v>
      </c>
      <c r="F372" s="5">
        <v>2.0462962962962964E-2</v>
      </c>
      <c r="G372" s="4">
        <v>10</v>
      </c>
      <c r="H372" s="4">
        <v>170.7</v>
      </c>
      <c r="I372" s="16" t="s">
        <v>976</v>
      </c>
      <c r="J372">
        <f>IF(ISERROR(VLOOKUP($C372,Сумма!$B$3:$C$855,2,FALSE)),0,IF(VLOOKUP($C372,Сумма!$B$3:$N$855,13,FALSE)=I372,VLOOKUP($C372,Сумма!$B$3:$C$855,2,FALSE),0))</f>
        <v>0</v>
      </c>
    </row>
    <row r="373" spans="1:10" x14ac:dyDescent="0.35">
      <c r="A373" t="str">
        <f t="shared" si="5"/>
        <v>Зыгало СлаваМЭ</v>
      </c>
      <c r="B373" s="4">
        <v>11</v>
      </c>
      <c r="C373" s="4" t="s">
        <v>955</v>
      </c>
      <c r="D373" s="4" t="s">
        <v>956</v>
      </c>
      <c r="E373" s="4">
        <v>1994</v>
      </c>
      <c r="F373" s="5">
        <v>2.0775462962962964E-2</v>
      </c>
      <c r="G373" s="4">
        <v>11</v>
      </c>
      <c r="H373" s="4">
        <v>168.7</v>
      </c>
      <c r="I373" s="16" t="s">
        <v>976</v>
      </c>
      <c r="J373" t="str">
        <f>IF(ISERROR(VLOOKUP($C373,Сумма!$B$3:$C$855,2,FALSE)),0,IF(VLOOKUP($C373,Сумма!$B$3:$N$855,13,FALSE)=I373,VLOOKUP($C373,Сумма!$B$3:$C$855,2,FALSE),0))</f>
        <v>Нововоронеж</v>
      </c>
    </row>
    <row r="374" spans="1:10" x14ac:dyDescent="0.35">
      <c r="A374" t="str">
        <f t="shared" si="5"/>
        <v>Фролов РоманМЭ</v>
      </c>
      <c r="B374" s="4">
        <v>12</v>
      </c>
      <c r="C374" s="4" t="s">
        <v>719</v>
      </c>
      <c r="D374" s="4" t="s">
        <v>149</v>
      </c>
      <c r="E374" s="4">
        <v>2002</v>
      </c>
      <c r="F374" s="5">
        <v>2.1122685185185185E-2</v>
      </c>
      <c r="G374" s="4">
        <v>12</v>
      </c>
      <c r="H374" s="4">
        <v>166.5</v>
      </c>
      <c r="I374" s="16" t="s">
        <v>976</v>
      </c>
      <c r="J374" t="str">
        <f>IF(ISERROR(VLOOKUP($C374,Сумма!$B$3:$C$855,2,FALSE)),0,IF(VLOOKUP($C374,Сумма!$B$3:$N$855,13,FALSE)=I374,VLOOKUP($C374,Сумма!$B$3:$C$855,2,FALSE),0))</f>
        <v>СШОР 18 Олимп</v>
      </c>
    </row>
    <row r="375" spans="1:10" x14ac:dyDescent="0.35">
      <c r="A375" t="str">
        <f t="shared" si="5"/>
        <v>Воскресенский ЕгорМЭ</v>
      </c>
      <c r="B375" s="4">
        <v>13</v>
      </c>
      <c r="C375" s="4" t="s">
        <v>957</v>
      </c>
      <c r="D375" s="4" t="s">
        <v>46</v>
      </c>
      <c r="E375" s="4">
        <v>1998</v>
      </c>
      <c r="F375" s="5">
        <v>2.1273148148148149E-2</v>
      </c>
      <c r="G375" s="4">
        <v>13</v>
      </c>
      <c r="H375" s="4">
        <v>165.6</v>
      </c>
      <c r="I375" s="16" t="s">
        <v>976</v>
      </c>
      <c r="J375" t="str">
        <f>IF(ISERROR(VLOOKUP($C375,Сумма!$B$3:$C$855,2,FALSE)),0,IF(VLOOKUP($C375,Сумма!$B$3:$N$855,13,FALSE)=I375,VLOOKUP($C375,Сумма!$B$3:$C$855,2,FALSE),0))</f>
        <v>СШОР 18 Смородино</v>
      </c>
    </row>
    <row r="376" spans="1:10" x14ac:dyDescent="0.35">
      <c r="A376" t="str">
        <f t="shared" si="5"/>
        <v>Гречкин ЯковМЭ</v>
      </c>
      <c r="B376" s="4">
        <v>14</v>
      </c>
      <c r="C376" s="4" t="s">
        <v>398</v>
      </c>
      <c r="D376" s="4" t="s">
        <v>377</v>
      </c>
      <c r="E376" s="4">
        <v>2003</v>
      </c>
      <c r="F376" s="5">
        <v>2.1944444444444447E-2</v>
      </c>
      <c r="G376" s="4">
        <v>14</v>
      </c>
      <c r="H376" s="4">
        <v>161.4</v>
      </c>
      <c r="I376" s="16" t="s">
        <v>976</v>
      </c>
      <c r="J376" t="str">
        <f>IF(ISERROR(VLOOKUP($C376,Сумма!$B$3:$C$855,2,FALSE)),0,IF(VLOOKUP($C376,Сумма!$B$3:$N$855,13,FALSE)=I376,VLOOKUP($C376,Сумма!$B$3:$C$855,2,FALSE),0))</f>
        <v>ВУНЦ ВВС ВВА</v>
      </c>
    </row>
    <row r="377" spans="1:10" x14ac:dyDescent="0.35">
      <c r="A377" t="str">
        <f t="shared" si="5"/>
        <v>Батищев КонстантинМЭ</v>
      </c>
      <c r="B377" s="4">
        <v>15</v>
      </c>
      <c r="C377" s="4" t="s">
        <v>632</v>
      </c>
      <c r="D377" s="4" t="s">
        <v>149</v>
      </c>
      <c r="E377" s="4">
        <v>2003</v>
      </c>
      <c r="F377" s="5">
        <v>2.2175925925925929E-2</v>
      </c>
      <c r="G377" s="4">
        <v>15</v>
      </c>
      <c r="H377" s="4">
        <v>159.9</v>
      </c>
      <c r="I377" s="16" t="s">
        <v>976</v>
      </c>
      <c r="J377" t="str">
        <f>IF(ISERROR(VLOOKUP($C377,Сумма!$B$3:$C$855,2,FALSE)),0,IF(VLOOKUP($C377,Сумма!$B$3:$N$855,13,FALSE)=I377,VLOOKUP($C377,Сумма!$B$3:$C$855,2,FALSE),0))</f>
        <v>СШОР 18 Олимп</v>
      </c>
    </row>
    <row r="378" spans="1:10" x14ac:dyDescent="0.35">
      <c r="A378" t="str">
        <f t="shared" si="5"/>
        <v>Баутин АлександрМЭ</v>
      </c>
      <c r="B378" s="4">
        <v>16</v>
      </c>
      <c r="C378" s="4" t="s">
        <v>958</v>
      </c>
      <c r="D378" s="4" t="s">
        <v>959</v>
      </c>
      <c r="E378" s="4">
        <v>1984</v>
      </c>
      <c r="F378" s="5">
        <v>2.2349537037037032E-2</v>
      </c>
      <c r="G378" s="4">
        <v>16</v>
      </c>
      <c r="H378" s="4">
        <v>158.80000000000001</v>
      </c>
      <c r="I378" s="16" t="s">
        <v>976</v>
      </c>
      <c r="J378" t="str">
        <f>IF(ISERROR(VLOOKUP($C378,Сумма!$B$3:$C$855,2,FALSE)),0,IF(VLOOKUP($C378,Сумма!$B$3:$N$855,13,FALSE)=I378,VLOOKUP($C378,Сумма!$B$3:$C$855,2,FALSE),0))</f>
        <v>Звёздный десант</v>
      </c>
    </row>
    <row r="379" spans="1:10" x14ac:dyDescent="0.35">
      <c r="A379" t="str">
        <f t="shared" si="5"/>
        <v>Бурдейный ИльяМЭ</v>
      </c>
      <c r="B379" s="4">
        <v>17</v>
      </c>
      <c r="C379" s="4" t="s">
        <v>389</v>
      </c>
      <c r="D379" s="4" t="s">
        <v>377</v>
      </c>
      <c r="E379" s="4">
        <v>2000</v>
      </c>
      <c r="F379" s="5">
        <v>2.3287037037037037E-2</v>
      </c>
      <c r="G379" s="4">
        <v>17</v>
      </c>
      <c r="H379" s="4">
        <v>152.9</v>
      </c>
      <c r="I379" s="16" t="s">
        <v>976</v>
      </c>
      <c r="J379" t="str">
        <f>IF(ISERROR(VLOOKUP($C379,Сумма!$B$3:$C$855,2,FALSE)),0,IF(VLOOKUP($C379,Сумма!$B$3:$N$855,13,FALSE)=I379,VLOOKUP($C379,Сумма!$B$3:$C$855,2,FALSE),0))</f>
        <v>ВУНЦ ВВС ВВА</v>
      </c>
    </row>
    <row r="380" spans="1:10" x14ac:dyDescent="0.35">
      <c r="A380" t="str">
        <f t="shared" si="5"/>
        <v>Ярошенко ДмитрийМЭ</v>
      </c>
      <c r="B380" s="4">
        <v>18</v>
      </c>
      <c r="C380" s="4" t="s">
        <v>960</v>
      </c>
      <c r="D380" s="4" t="s">
        <v>48</v>
      </c>
      <c r="E380" s="4">
        <v>1983</v>
      </c>
      <c r="F380" s="5">
        <v>2.5312500000000002E-2</v>
      </c>
      <c r="G380" s="4">
        <v>18</v>
      </c>
      <c r="H380" s="4">
        <v>140.1</v>
      </c>
      <c r="I380" s="16" t="s">
        <v>976</v>
      </c>
      <c r="J380" t="str">
        <f>IF(ISERROR(VLOOKUP($C380,Сумма!$B$3:$C$855,2,FALSE)),0,IF(VLOOKUP($C380,Сумма!$B$3:$N$855,13,FALSE)=I380,VLOOKUP($C380,Сумма!$B$3:$C$855,2,FALSE),0))</f>
        <v>СШОР 18 Юго-Запад</v>
      </c>
    </row>
    <row r="381" spans="1:10" x14ac:dyDescent="0.35">
      <c r="A381" t="str">
        <f t="shared" si="5"/>
        <v>Семилуцкий АлексейМЭ</v>
      </c>
      <c r="B381" s="4">
        <v>19</v>
      </c>
      <c r="C381" s="4" t="s">
        <v>634</v>
      </c>
      <c r="D381" s="4" t="s">
        <v>821</v>
      </c>
      <c r="E381" s="4">
        <v>1989</v>
      </c>
      <c r="F381" s="5">
        <v>2.6331018518518517E-2</v>
      </c>
      <c r="G381" s="4">
        <v>19</v>
      </c>
      <c r="H381" s="4">
        <v>133.6</v>
      </c>
      <c r="I381" s="16" t="s">
        <v>976</v>
      </c>
      <c r="J381" t="str">
        <f>IF(ISERROR(VLOOKUP($C381,Сумма!$B$3:$C$855,2,FALSE)),0,IF(VLOOKUP($C381,Сумма!$B$3:$N$855,13,FALSE)=I381,VLOOKUP($C381,Сумма!$B$3:$C$855,2,FALSE),0))</f>
        <v>Паровоз</v>
      </c>
    </row>
    <row r="382" spans="1:10" x14ac:dyDescent="0.35">
      <c r="A382" t="str">
        <f t="shared" si="5"/>
        <v>Кудрин АртёмМЭ</v>
      </c>
      <c r="B382" s="4">
        <v>20</v>
      </c>
      <c r="C382" s="4" t="s">
        <v>394</v>
      </c>
      <c r="D382" s="4" t="s">
        <v>377</v>
      </c>
      <c r="E382" s="4">
        <v>2002</v>
      </c>
      <c r="F382" s="5">
        <v>2.6655092592592591E-2</v>
      </c>
      <c r="G382" s="4">
        <v>20</v>
      </c>
      <c r="H382" s="4">
        <v>131.6</v>
      </c>
      <c r="I382" s="16" t="s">
        <v>976</v>
      </c>
      <c r="J382" t="str">
        <f>IF(ISERROR(VLOOKUP($C382,Сумма!$B$3:$C$855,2,FALSE)),0,IF(VLOOKUP($C382,Сумма!$B$3:$N$855,13,FALSE)=I382,VLOOKUP($C382,Сумма!$B$3:$C$855,2,FALSE),0))</f>
        <v>ВУНЦ ВВС ВВА</v>
      </c>
    </row>
    <row r="383" spans="1:10" x14ac:dyDescent="0.35">
      <c r="A383" t="str">
        <f t="shared" si="5"/>
        <v>Селиванов СергейМЭ</v>
      </c>
      <c r="B383" s="4">
        <v>21</v>
      </c>
      <c r="C383" s="4" t="s">
        <v>405</v>
      </c>
      <c r="D383" s="4" t="s">
        <v>406</v>
      </c>
      <c r="E383" s="4">
        <v>1988</v>
      </c>
      <c r="F383" s="5">
        <v>3.5347222222222217E-2</v>
      </c>
      <c r="G383" s="4">
        <v>21</v>
      </c>
      <c r="H383" s="4">
        <v>76.599999999999994</v>
      </c>
      <c r="I383" s="16" t="s">
        <v>976</v>
      </c>
      <c r="J383" t="str">
        <f>IF(ISERROR(VLOOKUP($C383,Сумма!$B$3:$C$855,2,FALSE)),0,IF(VLOOKUP($C383,Сумма!$B$3:$N$855,13,FALSE)=I383,VLOOKUP($C383,Сумма!$B$3:$C$855,2,FALSE),0))</f>
        <v>ШСК Пламя (СОШ №79)</v>
      </c>
    </row>
    <row r="384" spans="1:10" x14ac:dyDescent="0.35">
      <c r="A384" t="str">
        <f t="shared" si="5"/>
        <v>Шаров АртёмМЭ</v>
      </c>
      <c r="B384" s="4">
        <v>22</v>
      </c>
      <c r="C384" s="4" t="s">
        <v>884</v>
      </c>
      <c r="D384" s="4" t="s">
        <v>61</v>
      </c>
      <c r="E384" s="4">
        <v>1992</v>
      </c>
      <c r="F384" s="5">
        <v>5.2847222222222219E-2</v>
      </c>
      <c r="G384" s="4">
        <v>22</v>
      </c>
      <c r="H384" s="4">
        <v>1</v>
      </c>
      <c r="I384" s="16" t="s">
        <v>976</v>
      </c>
      <c r="J384" t="str">
        <f>IF(ISERROR(VLOOKUP($C384,Сумма!$B$3:$C$855,2,FALSE)),0,IF(VLOOKUP($C384,Сумма!$B$3:$N$855,13,FALSE)=I384,VLOOKUP($C384,Сумма!$B$3:$C$855,2,FALSE),0))</f>
        <v>СШОР 18 Азимут</v>
      </c>
    </row>
    <row r="385" spans="1:10" x14ac:dyDescent="0.35">
      <c r="A385" t="str">
        <f t="shared" si="5"/>
        <v>Лихачев АндрейМЭ</v>
      </c>
      <c r="B385" s="4">
        <v>23</v>
      </c>
      <c r="C385" s="4" t="s">
        <v>961</v>
      </c>
      <c r="D385" s="4" t="s">
        <v>149</v>
      </c>
      <c r="E385" s="4">
        <v>2002</v>
      </c>
      <c r="F385" s="4"/>
      <c r="G385" s="4"/>
      <c r="H385" s="4">
        <v>0.01</v>
      </c>
      <c r="I385" s="16" t="s">
        <v>976</v>
      </c>
      <c r="J385" t="str">
        <f>IF(ISERROR(VLOOKUP($C385,Сумма!$B$3:$C$855,2,FALSE)),0,IF(VLOOKUP($C385,Сумма!$B$3:$N$855,13,FALSE)=I385,VLOOKUP($C385,Сумма!$B$3:$C$855,2,FALSE),0))</f>
        <v>СШОР 18 Олимп</v>
      </c>
    </row>
  </sheetData>
  <mergeCells count="22">
    <mergeCell ref="B98:H99"/>
    <mergeCell ref="B2:H2"/>
    <mergeCell ref="B3:H3"/>
    <mergeCell ref="B4:H4"/>
    <mergeCell ref="B5:H5"/>
    <mergeCell ref="B6:H6"/>
    <mergeCell ref="B7:H7"/>
    <mergeCell ref="B8:H8"/>
    <mergeCell ref="B9:H9"/>
    <mergeCell ref="B10:H11"/>
    <mergeCell ref="B33:H34"/>
    <mergeCell ref="B63:H64"/>
    <mergeCell ref="B292:H293"/>
    <mergeCell ref="B327:H328"/>
    <mergeCell ref="B347:H348"/>
    <mergeCell ref="B360:H361"/>
    <mergeCell ref="B122:H123"/>
    <mergeCell ref="B135:H136"/>
    <mergeCell ref="B152:H153"/>
    <mergeCell ref="B164:H165"/>
    <mergeCell ref="B197:H198"/>
    <mergeCell ref="B243:H2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2"/>
  <sheetViews>
    <sheetView topLeftCell="B390" workbookViewId="0">
      <selection activeCell="A390" sqref="A1:A1048576"/>
    </sheetView>
  </sheetViews>
  <sheetFormatPr defaultRowHeight="14.5" x14ac:dyDescent="0.35"/>
  <cols>
    <col min="1" max="1" width="27.6328125" hidden="1" customWidth="1"/>
    <col min="2" max="2" width="5.54296875" customWidth="1"/>
    <col min="3" max="3" width="23.90625" bestFit="1" customWidth="1"/>
    <col min="4" max="4" width="22.7265625" bestFit="1" customWidth="1"/>
    <col min="5" max="5" width="4.81640625" bestFit="1" customWidth="1"/>
    <col min="6" max="6" width="9.26953125" bestFit="1" customWidth="1"/>
    <col min="7" max="7" width="6.26953125" bestFit="1" customWidth="1"/>
    <col min="8" max="8" width="5.54296875" bestFit="1" customWidth="1"/>
    <col min="9" max="9" width="4.54296875" bestFit="1" customWidth="1"/>
  </cols>
  <sheetData>
    <row r="1" spans="1:9" ht="18" x14ac:dyDescent="0.4">
      <c r="B1" s="2"/>
    </row>
    <row r="2" spans="1:9" ht="15.5" customHeight="1" x14ac:dyDescent="0.35">
      <c r="B2" s="37" t="s">
        <v>0</v>
      </c>
      <c r="C2" s="37"/>
      <c r="D2" s="37"/>
      <c r="E2" s="37"/>
      <c r="F2" s="37"/>
      <c r="G2" s="37"/>
      <c r="H2" s="37"/>
    </row>
    <row r="3" spans="1:9" ht="15.5" customHeight="1" x14ac:dyDescent="0.35">
      <c r="B3" s="37" t="s">
        <v>1</v>
      </c>
      <c r="C3" s="37"/>
      <c r="D3" s="37"/>
      <c r="E3" s="37"/>
      <c r="F3" s="37"/>
      <c r="G3" s="37"/>
      <c r="H3" s="37"/>
    </row>
    <row r="4" spans="1:9" ht="15.5" customHeight="1" x14ac:dyDescent="0.35">
      <c r="B4" s="37" t="s">
        <v>985</v>
      </c>
      <c r="C4" s="37"/>
      <c r="D4" s="37"/>
      <c r="E4" s="37"/>
      <c r="F4" s="37"/>
      <c r="G4" s="37"/>
      <c r="H4" s="37"/>
    </row>
    <row r="5" spans="1:9" ht="15.5" customHeight="1" x14ac:dyDescent="0.35">
      <c r="B5" s="37" t="s">
        <v>986</v>
      </c>
      <c r="C5" s="37"/>
      <c r="D5" s="37"/>
      <c r="E5" s="37"/>
      <c r="F5" s="37"/>
      <c r="G5" s="37"/>
      <c r="H5" s="37"/>
    </row>
    <row r="6" spans="1:9" ht="15.5" customHeight="1" x14ac:dyDescent="0.35">
      <c r="B6" s="37" t="s">
        <v>987</v>
      </c>
      <c r="C6" s="37"/>
      <c r="D6" s="37"/>
      <c r="E6" s="37"/>
      <c r="F6" s="37"/>
      <c r="G6" s="37"/>
      <c r="H6" s="37"/>
    </row>
    <row r="7" spans="1:9" x14ac:dyDescent="0.35">
      <c r="B7" s="39"/>
      <c r="C7" s="39"/>
      <c r="D7" s="39"/>
      <c r="E7" s="39"/>
      <c r="F7" s="39"/>
      <c r="G7" s="39"/>
      <c r="H7" s="39"/>
    </row>
    <row r="8" spans="1:9" ht="15.5" customHeight="1" x14ac:dyDescent="0.35">
      <c r="B8" s="37" t="s">
        <v>5</v>
      </c>
      <c r="C8" s="37"/>
      <c r="D8" s="37"/>
      <c r="E8" s="37"/>
      <c r="F8" s="37"/>
      <c r="G8" s="37"/>
      <c r="H8" s="37"/>
    </row>
    <row r="9" spans="1:9" x14ac:dyDescent="0.35">
      <c r="B9" s="38"/>
      <c r="C9" s="38"/>
      <c r="D9" s="38"/>
      <c r="E9" s="38"/>
      <c r="F9" s="38"/>
      <c r="G9" s="38"/>
      <c r="H9" s="38"/>
    </row>
    <row r="10" spans="1:9" ht="14.5" customHeight="1" x14ac:dyDescent="0.35">
      <c r="B10" s="40" t="s">
        <v>988</v>
      </c>
      <c r="C10" s="40"/>
      <c r="D10" s="40"/>
      <c r="E10" s="40"/>
      <c r="F10" s="40"/>
      <c r="G10" s="40"/>
      <c r="H10" s="40"/>
    </row>
    <row r="11" spans="1:9" ht="14.5" customHeight="1" x14ac:dyDescent="0.35">
      <c r="B11" s="40"/>
      <c r="C11" s="40"/>
      <c r="D11" s="40"/>
      <c r="E11" s="40"/>
      <c r="F11" s="40"/>
      <c r="G11" s="40"/>
      <c r="H11" s="40"/>
    </row>
    <row r="12" spans="1:9" ht="28" x14ac:dyDescent="0.35">
      <c r="B12" s="3" t="s">
        <v>20</v>
      </c>
      <c r="C12" s="35" t="s">
        <v>31</v>
      </c>
      <c r="D12" s="35" t="s">
        <v>21</v>
      </c>
      <c r="E12" s="35" t="s">
        <v>22</v>
      </c>
      <c r="F12" s="35" t="s">
        <v>23</v>
      </c>
      <c r="G12" s="35" t="s">
        <v>24</v>
      </c>
      <c r="H12" s="35" t="s">
        <v>25</v>
      </c>
    </row>
    <row r="13" spans="1:9" x14ac:dyDescent="0.35">
      <c r="A13" t="str">
        <f>C13&amp;I13</f>
        <v>Собинина ЕлизаветаЖ10</v>
      </c>
      <c r="B13" s="35">
        <v>1</v>
      </c>
      <c r="C13" s="35" t="s">
        <v>32</v>
      </c>
      <c r="D13" s="35" t="s">
        <v>33</v>
      </c>
      <c r="E13" s="35">
        <v>2012</v>
      </c>
      <c r="F13" s="5">
        <v>7.1527777777777787E-3</v>
      </c>
      <c r="G13" s="35">
        <v>1</v>
      </c>
      <c r="H13" s="35">
        <v>200</v>
      </c>
      <c r="I13" t="s">
        <v>963</v>
      </c>
    </row>
    <row r="14" spans="1:9" x14ac:dyDescent="0.35">
      <c r="A14" t="str">
        <f t="shared" ref="A14:A77" si="0">C14&amp;I14</f>
        <v>Грачева ЗарянаЖ10</v>
      </c>
      <c r="B14" s="35">
        <v>2</v>
      </c>
      <c r="C14" s="35" t="s">
        <v>794</v>
      </c>
      <c r="D14" s="35" t="s">
        <v>94</v>
      </c>
      <c r="E14" s="35">
        <v>2013</v>
      </c>
      <c r="F14" s="5">
        <v>7.6736111111111111E-3</v>
      </c>
      <c r="G14" s="35">
        <v>2</v>
      </c>
      <c r="H14" s="35">
        <v>192.8</v>
      </c>
      <c r="I14" t="s">
        <v>963</v>
      </c>
    </row>
    <row r="15" spans="1:9" x14ac:dyDescent="0.35">
      <c r="A15" t="str">
        <f t="shared" si="0"/>
        <v>Салькова ЕкатеринаЖ10</v>
      </c>
      <c r="B15" s="35">
        <v>3</v>
      </c>
      <c r="C15" s="35" t="s">
        <v>70</v>
      </c>
      <c r="D15" s="35" t="s">
        <v>58</v>
      </c>
      <c r="E15" s="35">
        <v>2012</v>
      </c>
      <c r="F15" s="5">
        <v>8.2523148148148148E-3</v>
      </c>
      <c r="G15" s="35">
        <v>3</v>
      </c>
      <c r="H15" s="35">
        <v>184.7</v>
      </c>
      <c r="I15" t="s">
        <v>963</v>
      </c>
    </row>
    <row r="16" spans="1:9" x14ac:dyDescent="0.35">
      <c r="A16" t="str">
        <f t="shared" si="0"/>
        <v>Струкова СофияЖ10</v>
      </c>
      <c r="B16" s="35">
        <v>4</v>
      </c>
      <c r="C16" s="35" t="s">
        <v>420</v>
      </c>
      <c r="D16" s="35" t="s">
        <v>46</v>
      </c>
      <c r="E16" s="35">
        <v>2012</v>
      </c>
      <c r="F16" s="5">
        <v>8.9236111111111113E-3</v>
      </c>
      <c r="G16" s="35">
        <v>4</v>
      </c>
      <c r="H16" s="35">
        <v>175.3</v>
      </c>
      <c r="I16" t="s">
        <v>963</v>
      </c>
    </row>
    <row r="17" spans="1:9" x14ac:dyDescent="0.35">
      <c r="A17" t="str">
        <f t="shared" si="0"/>
        <v>Захарова ДарьяЖ10</v>
      </c>
      <c r="B17" s="35">
        <v>5</v>
      </c>
      <c r="C17" s="35" t="s">
        <v>36</v>
      </c>
      <c r="D17" s="35" t="s">
        <v>37</v>
      </c>
      <c r="E17" s="35">
        <v>2012</v>
      </c>
      <c r="F17" s="5">
        <v>8.9699074074074073E-3</v>
      </c>
      <c r="G17" s="35">
        <v>5</v>
      </c>
      <c r="H17" s="35">
        <v>174.6</v>
      </c>
      <c r="I17" t="s">
        <v>963</v>
      </c>
    </row>
    <row r="18" spans="1:9" x14ac:dyDescent="0.35">
      <c r="A18" t="str">
        <f t="shared" si="0"/>
        <v>Арапова НеллиЖ10</v>
      </c>
      <c r="B18" s="35">
        <v>6</v>
      </c>
      <c r="C18" s="35" t="s">
        <v>34</v>
      </c>
      <c r="D18" s="35" t="s">
        <v>35</v>
      </c>
      <c r="E18" s="35">
        <v>2012</v>
      </c>
      <c r="F18" s="5">
        <v>9.1203703703703707E-3</v>
      </c>
      <c r="G18" s="35">
        <v>6</v>
      </c>
      <c r="H18" s="35">
        <v>172.5</v>
      </c>
      <c r="I18" t="s">
        <v>963</v>
      </c>
    </row>
    <row r="19" spans="1:9" x14ac:dyDescent="0.35">
      <c r="A19" t="str">
        <f t="shared" si="0"/>
        <v>Семенова ПолинаЖ10</v>
      </c>
      <c r="B19" s="35">
        <v>7</v>
      </c>
      <c r="C19" s="35" t="s">
        <v>38</v>
      </c>
      <c r="D19" s="35" t="s">
        <v>39</v>
      </c>
      <c r="E19" s="35">
        <v>2012</v>
      </c>
      <c r="F19" s="5">
        <v>1.0347222222222223E-2</v>
      </c>
      <c r="G19" s="35">
        <v>7</v>
      </c>
      <c r="H19" s="35">
        <v>155.4</v>
      </c>
      <c r="I19" t="s">
        <v>963</v>
      </c>
    </row>
    <row r="20" spans="1:9" x14ac:dyDescent="0.35">
      <c r="A20" t="str">
        <f t="shared" si="0"/>
        <v>Котова МилаЖ10</v>
      </c>
      <c r="B20" s="35">
        <v>8</v>
      </c>
      <c r="C20" s="35" t="s">
        <v>417</v>
      </c>
      <c r="D20" s="35" t="s">
        <v>48</v>
      </c>
      <c r="E20" s="35">
        <v>2013</v>
      </c>
      <c r="F20" s="5">
        <v>1.1377314814814814E-2</v>
      </c>
      <c r="G20" s="35">
        <v>8</v>
      </c>
      <c r="H20" s="35">
        <v>141</v>
      </c>
      <c r="I20" t="s">
        <v>963</v>
      </c>
    </row>
    <row r="21" spans="1:9" x14ac:dyDescent="0.35">
      <c r="A21" t="str">
        <f t="shared" si="0"/>
        <v>Васьковская СофьяЖ10</v>
      </c>
      <c r="B21" s="35">
        <v>9</v>
      </c>
      <c r="C21" s="35" t="s">
        <v>785</v>
      </c>
      <c r="D21" s="35" t="s">
        <v>58</v>
      </c>
      <c r="E21" s="35">
        <v>2013</v>
      </c>
      <c r="F21" s="5">
        <v>1.1851851851851851E-2</v>
      </c>
      <c r="G21" s="35">
        <v>9</v>
      </c>
      <c r="H21" s="35">
        <v>134.4</v>
      </c>
      <c r="I21" t="s">
        <v>963</v>
      </c>
    </row>
    <row r="22" spans="1:9" x14ac:dyDescent="0.35">
      <c r="A22" t="str">
        <f t="shared" si="0"/>
        <v>Дмитриева МиленаЖ10</v>
      </c>
      <c r="B22" s="35">
        <v>10</v>
      </c>
      <c r="C22" s="35" t="s">
        <v>415</v>
      </c>
      <c r="D22" s="35" t="s">
        <v>94</v>
      </c>
      <c r="E22" s="35">
        <v>2013</v>
      </c>
      <c r="F22" s="5">
        <v>1.2268518518518519E-2</v>
      </c>
      <c r="G22" s="35">
        <v>10</v>
      </c>
      <c r="H22" s="35">
        <v>128.5</v>
      </c>
      <c r="I22" t="s">
        <v>963</v>
      </c>
    </row>
    <row r="23" spans="1:9" x14ac:dyDescent="0.35">
      <c r="A23" t="str">
        <f t="shared" si="0"/>
        <v>Шипилова МаргаритаЖ10</v>
      </c>
      <c r="B23" s="35">
        <v>11</v>
      </c>
      <c r="C23" s="35" t="s">
        <v>989</v>
      </c>
      <c r="D23" s="35" t="s">
        <v>98</v>
      </c>
      <c r="E23" s="35">
        <v>2012</v>
      </c>
      <c r="F23" s="5">
        <v>1.230324074074074E-2</v>
      </c>
      <c r="G23" s="35">
        <v>11</v>
      </c>
      <c r="H23" s="35">
        <v>128</v>
      </c>
      <c r="I23" t="s">
        <v>963</v>
      </c>
    </row>
    <row r="24" spans="1:9" ht="14.5" customHeight="1" x14ac:dyDescent="0.35">
      <c r="A24" t="str">
        <f t="shared" si="0"/>
        <v>Чащина СофияЖ10</v>
      </c>
      <c r="B24" s="35">
        <v>12</v>
      </c>
      <c r="C24" s="35" t="s">
        <v>419</v>
      </c>
      <c r="D24" s="35" t="s">
        <v>149</v>
      </c>
      <c r="E24" s="35">
        <v>2012</v>
      </c>
      <c r="F24" s="5">
        <v>1.2418981481481482E-2</v>
      </c>
      <c r="G24" s="35">
        <v>12</v>
      </c>
      <c r="H24" s="35">
        <v>126.4</v>
      </c>
      <c r="I24" t="s">
        <v>963</v>
      </c>
    </row>
    <row r="25" spans="1:9" ht="14.5" customHeight="1" x14ac:dyDescent="0.35">
      <c r="A25" t="str">
        <f t="shared" si="0"/>
        <v>Малышева ВераЖ10</v>
      </c>
      <c r="B25" s="35">
        <v>13</v>
      </c>
      <c r="C25" s="35" t="s">
        <v>725</v>
      </c>
      <c r="D25" s="35" t="s">
        <v>48</v>
      </c>
      <c r="E25" s="35">
        <v>2013</v>
      </c>
      <c r="F25" s="5">
        <v>1.4965277777777779E-2</v>
      </c>
      <c r="G25" s="35">
        <v>13</v>
      </c>
      <c r="H25" s="35">
        <v>90.8</v>
      </c>
      <c r="I25" t="s">
        <v>963</v>
      </c>
    </row>
    <row r="26" spans="1:9" x14ac:dyDescent="0.35">
      <c r="A26" t="str">
        <f t="shared" si="0"/>
        <v>Линькова АнастасияЖ10</v>
      </c>
      <c r="B26" s="35">
        <v>14</v>
      </c>
      <c r="C26" s="35" t="s">
        <v>990</v>
      </c>
      <c r="D26" s="35" t="s">
        <v>98</v>
      </c>
      <c r="E26" s="35">
        <v>2012</v>
      </c>
      <c r="F26" s="5">
        <v>1.5752314814814813E-2</v>
      </c>
      <c r="G26" s="35">
        <v>14</v>
      </c>
      <c r="H26" s="35">
        <v>79.8</v>
      </c>
      <c r="I26" t="s">
        <v>963</v>
      </c>
    </row>
    <row r="27" spans="1:9" x14ac:dyDescent="0.35">
      <c r="A27" t="str">
        <f t="shared" si="0"/>
        <v>Малышева МарияЖ10</v>
      </c>
      <c r="B27" s="35">
        <v>15</v>
      </c>
      <c r="C27" s="35" t="s">
        <v>645</v>
      </c>
      <c r="D27" s="35" t="s">
        <v>48</v>
      </c>
      <c r="E27" s="35">
        <v>2012</v>
      </c>
      <c r="F27" s="5">
        <v>1.621527777777778E-2</v>
      </c>
      <c r="G27" s="35">
        <v>15</v>
      </c>
      <c r="H27" s="35">
        <v>73.400000000000006</v>
      </c>
      <c r="I27" t="s">
        <v>963</v>
      </c>
    </row>
    <row r="28" spans="1:9" x14ac:dyDescent="0.35">
      <c r="A28" t="str">
        <f t="shared" si="0"/>
        <v>Мальцева ЕлизаветаЖ10</v>
      </c>
      <c r="B28" s="35">
        <v>16</v>
      </c>
      <c r="C28" s="35" t="s">
        <v>41</v>
      </c>
      <c r="D28" s="35" t="s">
        <v>784</v>
      </c>
      <c r="E28" s="35">
        <v>2012</v>
      </c>
      <c r="F28" s="5">
        <v>1.7523148148148149E-2</v>
      </c>
      <c r="G28" s="35">
        <v>16</v>
      </c>
      <c r="H28" s="35">
        <v>55.1</v>
      </c>
      <c r="I28" t="s">
        <v>963</v>
      </c>
    </row>
    <row r="29" spans="1:9" x14ac:dyDescent="0.35">
      <c r="A29" t="str">
        <f t="shared" si="0"/>
        <v>Беликова ЕкатеринаЖ10</v>
      </c>
      <c r="B29" s="35">
        <v>17</v>
      </c>
      <c r="C29" s="35" t="s">
        <v>51</v>
      </c>
      <c r="D29" s="35" t="s">
        <v>44</v>
      </c>
      <c r="E29" s="35">
        <v>2013</v>
      </c>
      <c r="F29" s="5">
        <v>1.9085648148148147E-2</v>
      </c>
      <c r="G29" s="35">
        <v>17</v>
      </c>
      <c r="H29" s="35">
        <v>33.200000000000003</v>
      </c>
      <c r="I29" t="s">
        <v>963</v>
      </c>
    </row>
    <row r="30" spans="1:9" ht="14.5" customHeight="1" x14ac:dyDescent="0.35">
      <c r="A30" t="str">
        <f t="shared" si="0"/>
        <v/>
      </c>
      <c r="B30" s="40" t="s">
        <v>728</v>
      </c>
      <c r="C30" s="40"/>
      <c r="D30" s="40"/>
      <c r="E30" s="40"/>
      <c r="F30" s="40"/>
      <c r="G30" s="40"/>
      <c r="H30" s="40"/>
    </row>
    <row r="31" spans="1:9" ht="14.5" customHeight="1" x14ac:dyDescent="0.35">
      <c r="A31" t="str">
        <f t="shared" si="0"/>
        <v/>
      </c>
      <c r="B31" s="40"/>
      <c r="C31" s="40"/>
      <c r="D31" s="40"/>
      <c r="E31" s="40"/>
      <c r="F31" s="40"/>
      <c r="G31" s="40"/>
      <c r="H31" s="40"/>
    </row>
    <row r="32" spans="1:9" ht="28" x14ac:dyDescent="0.35">
      <c r="A32" t="str">
        <f t="shared" si="0"/>
        <v>Фамилия, имя</v>
      </c>
      <c r="B32" s="3" t="s">
        <v>20</v>
      </c>
      <c r="C32" s="35" t="s">
        <v>31</v>
      </c>
      <c r="D32" s="35" t="s">
        <v>21</v>
      </c>
      <c r="E32" s="35" t="s">
        <v>22</v>
      </c>
      <c r="F32" s="35" t="s">
        <v>23</v>
      </c>
      <c r="G32" s="35" t="s">
        <v>24</v>
      </c>
      <c r="H32" s="35" t="s">
        <v>25</v>
      </c>
    </row>
    <row r="33" spans="1:9" x14ac:dyDescent="0.35">
      <c r="A33" t="str">
        <f t="shared" si="0"/>
        <v>Уразова ЯрославаЖ12</v>
      </c>
      <c r="B33" s="35">
        <v>1</v>
      </c>
      <c r="C33" s="35" t="s">
        <v>53</v>
      </c>
      <c r="D33" s="35" t="s">
        <v>784</v>
      </c>
      <c r="E33" s="35">
        <v>2010</v>
      </c>
      <c r="F33" s="5">
        <v>7.5694444444444446E-3</v>
      </c>
      <c r="G33" s="35">
        <v>1</v>
      </c>
      <c r="H33" s="35">
        <v>200</v>
      </c>
      <c r="I33" t="s">
        <v>964</v>
      </c>
    </row>
    <row r="34" spans="1:9" x14ac:dyDescent="0.35">
      <c r="A34" t="str">
        <f t="shared" si="0"/>
        <v>Косыгина ВероникаЖ12</v>
      </c>
      <c r="B34" s="35">
        <v>2</v>
      </c>
      <c r="C34" s="35" t="s">
        <v>65</v>
      </c>
      <c r="D34" s="35" t="s">
        <v>46</v>
      </c>
      <c r="E34" s="35">
        <v>2010</v>
      </c>
      <c r="F34" s="5">
        <v>8.1597222222222227E-3</v>
      </c>
      <c r="G34" s="35">
        <v>2</v>
      </c>
      <c r="H34" s="35">
        <v>192.3</v>
      </c>
      <c r="I34" t="s">
        <v>964</v>
      </c>
    </row>
    <row r="35" spans="1:9" x14ac:dyDescent="0.35">
      <c r="A35" t="str">
        <f t="shared" si="0"/>
        <v>Ушакова МарияЖ12</v>
      </c>
      <c r="B35" s="35">
        <v>3</v>
      </c>
      <c r="C35" s="35" t="s">
        <v>62</v>
      </c>
      <c r="D35" s="35" t="s">
        <v>58</v>
      </c>
      <c r="E35" s="35">
        <v>2010</v>
      </c>
      <c r="F35" s="5">
        <v>8.4606481481481494E-3</v>
      </c>
      <c r="G35" s="35">
        <v>3</v>
      </c>
      <c r="H35" s="35">
        <v>188.3</v>
      </c>
      <c r="I35" t="s">
        <v>964</v>
      </c>
    </row>
    <row r="36" spans="1:9" x14ac:dyDescent="0.35">
      <c r="A36" t="str">
        <f t="shared" si="0"/>
        <v>Грабиненко ЕленаЖ12</v>
      </c>
      <c r="B36" s="35">
        <v>4</v>
      </c>
      <c r="C36" s="35" t="s">
        <v>52</v>
      </c>
      <c r="D36" s="35" t="s">
        <v>39</v>
      </c>
      <c r="E36" s="35">
        <v>2010</v>
      </c>
      <c r="F36" s="5">
        <v>8.518518518518519E-3</v>
      </c>
      <c r="G36" s="35">
        <v>4</v>
      </c>
      <c r="H36" s="35">
        <v>187.5</v>
      </c>
      <c r="I36" t="s">
        <v>964</v>
      </c>
    </row>
    <row r="37" spans="1:9" x14ac:dyDescent="0.35">
      <c r="A37" t="str">
        <f t="shared" si="0"/>
        <v>Кальницкая АлександраЖ12</v>
      </c>
      <c r="B37" s="35">
        <v>5</v>
      </c>
      <c r="C37" s="35" t="s">
        <v>56</v>
      </c>
      <c r="D37" s="35" t="s">
        <v>33</v>
      </c>
      <c r="E37" s="35">
        <v>2011</v>
      </c>
      <c r="F37" s="5">
        <v>8.6921296296296312E-3</v>
      </c>
      <c r="G37" s="35">
        <v>5</v>
      </c>
      <c r="H37" s="35">
        <v>185.2</v>
      </c>
      <c r="I37" t="s">
        <v>964</v>
      </c>
    </row>
    <row r="38" spans="1:9" x14ac:dyDescent="0.35">
      <c r="A38" t="str">
        <f t="shared" si="0"/>
        <v>Столповская КаринаЖ12</v>
      </c>
      <c r="B38" s="35">
        <v>6</v>
      </c>
      <c r="C38" s="35" t="s">
        <v>71</v>
      </c>
      <c r="D38" s="35" t="s">
        <v>33</v>
      </c>
      <c r="E38" s="35">
        <v>2011</v>
      </c>
      <c r="F38" s="5">
        <v>9.2129629629629627E-3</v>
      </c>
      <c r="G38" s="35">
        <v>6</v>
      </c>
      <c r="H38" s="35">
        <v>178.3</v>
      </c>
      <c r="I38" t="s">
        <v>964</v>
      </c>
    </row>
    <row r="39" spans="1:9" x14ac:dyDescent="0.35">
      <c r="A39" t="str">
        <f t="shared" si="0"/>
        <v>Коровина КсенияЖ12</v>
      </c>
      <c r="B39" s="35">
        <v>7</v>
      </c>
      <c r="C39" s="35" t="s">
        <v>69</v>
      </c>
      <c r="D39" s="35" t="s">
        <v>37</v>
      </c>
      <c r="E39" s="35">
        <v>2011</v>
      </c>
      <c r="F39" s="5">
        <v>1.0115740740740741E-2</v>
      </c>
      <c r="G39" s="35">
        <v>7</v>
      </c>
      <c r="H39" s="35">
        <v>166.4</v>
      </c>
      <c r="I39" t="s">
        <v>964</v>
      </c>
    </row>
    <row r="40" spans="1:9" x14ac:dyDescent="0.35">
      <c r="A40" t="str">
        <f t="shared" si="0"/>
        <v>Черкасова ДарьяЖ12</v>
      </c>
      <c r="B40" s="35">
        <v>8</v>
      </c>
      <c r="C40" s="35" t="s">
        <v>54</v>
      </c>
      <c r="D40" s="35" t="s">
        <v>33</v>
      </c>
      <c r="E40" s="35">
        <v>2011</v>
      </c>
      <c r="F40" s="5">
        <v>1.0381944444444444E-2</v>
      </c>
      <c r="G40" s="35">
        <v>8</v>
      </c>
      <c r="H40" s="35">
        <v>162.9</v>
      </c>
      <c r="I40" t="s">
        <v>964</v>
      </c>
    </row>
    <row r="41" spans="1:9" x14ac:dyDescent="0.35">
      <c r="A41" t="str">
        <f t="shared" si="0"/>
        <v>Цыбакова СофьяЖ12</v>
      </c>
      <c r="B41" s="35">
        <v>9</v>
      </c>
      <c r="C41" s="35" t="s">
        <v>72</v>
      </c>
      <c r="D41" s="35" t="s">
        <v>46</v>
      </c>
      <c r="E41" s="35">
        <v>2011</v>
      </c>
      <c r="F41" s="5">
        <v>1.0567129629629629E-2</v>
      </c>
      <c r="G41" s="35">
        <v>9</v>
      </c>
      <c r="H41" s="35">
        <v>160.4</v>
      </c>
      <c r="I41" t="s">
        <v>964</v>
      </c>
    </row>
    <row r="42" spans="1:9" x14ac:dyDescent="0.35">
      <c r="A42" t="str">
        <f t="shared" si="0"/>
        <v>Кукуева ЕлизаветаЖ12</v>
      </c>
      <c r="B42" s="35">
        <v>10</v>
      </c>
      <c r="C42" s="35" t="s">
        <v>433</v>
      </c>
      <c r="D42" s="35" t="s">
        <v>44</v>
      </c>
      <c r="E42" s="35">
        <v>2010</v>
      </c>
      <c r="F42" s="5">
        <v>1.113425925925926E-2</v>
      </c>
      <c r="G42" s="35">
        <v>10</v>
      </c>
      <c r="H42" s="35">
        <v>153</v>
      </c>
      <c r="I42" t="s">
        <v>964</v>
      </c>
    </row>
    <row r="43" spans="1:9" x14ac:dyDescent="0.35">
      <c r="A43" t="str">
        <f t="shared" si="0"/>
        <v>Криуля ВалерияЖ12</v>
      </c>
      <c r="B43" s="35">
        <v>11</v>
      </c>
      <c r="C43" s="35" t="s">
        <v>67</v>
      </c>
      <c r="D43" s="35" t="s">
        <v>35</v>
      </c>
      <c r="E43" s="35">
        <v>2011</v>
      </c>
      <c r="F43" s="5">
        <v>1.1261574074074071E-2</v>
      </c>
      <c r="G43" s="35">
        <v>11</v>
      </c>
      <c r="H43" s="35">
        <v>151.30000000000001</v>
      </c>
      <c r="I43" t="s">
        <v>964</v>
      </c>
    </row>
    <row r="44" spans="1:9" x14ac:dyDescent="0.35">
      <c r="A44" t="str">
        <f t="shared" si="0"/>
        <v>Ходыкина КсенияЖ12</v>
      </c>
      <c r="B44" s="35">
        <v>12</v>
      </c>
      <c r="C44" s="35" t="s">
        <v>905</v>
      </c>
      <c r="D44" s="35" t="s">
        <v>58</v>
      </c>
      <c r="E44" s="35">
        <v>2011</v>
      </c>
      <c r="F44" s="5">
        <v>1.1377314814814814E-2</v>
      </c>
      <c r="G44" s="35">
        <v>12</v>
      </c>
      <c r="H44" s="35">
        <v>149.69999999999999</v>
      </c>
      <c r="I44" t="s">
        <v>964</v>
      </c>
    </row>
    <row r="45" spans="1:9" x14ac:dyDescent="0.35">
      <c r="A45" t="str">
        <f t="shared" si="0"/>
        <v>Петроченко ВероникаЖ12</v>
      </c>
      <c r="B45" s="35">
        <v>13</v>
      </c>
      <c r="C45" s="35" t="s">
        <v>115</v>
      </c>
      <c r="D45" s="35" t="s">
        <v>33</v>
      </c>
      <c r="E45" s="35">
        <v>2011</v>
      </c>
      <c r="F45" s="5">
        <v>1.1469907407407408E-2</v>
      </c>
      <c r="G45" s="35">
        <v>13</v>
      </c>
      <c r="H45" s="35">
        <v>148.5</v>
      </c>
      <c r="I45" t="s">
        <v>964</v>
      </c>
    </row>
    <row r="46" spans="1:9" x14ac:dyDescent="0.35">
      <c r="A46" t="str">
        <f t="shared" si="0"/>
        <v>Чупеева АнастасияЖ12</v>
      </c>
      <c r="B46" s="35">
        <v>14</v>
      </c>
      <c r="C46" s="35" t="s">
        <v>91</v>
      </c>
      <c r="D46" s="35" t="s">
        <v>58</v>
      </c>
      <c r="E46" s="35">
        <v>2011</v>
      </c>
      <c r="F46" s="5">
        <v>1.230324074074074E-2</v>
      </c>
      <c r="G46" s="35">
        <v>14</v>
      </c>
      <c r="H46" s="35">
        <v>137.5</v>
      </c>
      <c r="I46" t="s">
        <v>964</v>
      </c>
    </row>
    <row r="47" spans="1:9" x14ac:dyDescent="0.35">
      <c r="A47" t="str">
        <f t="shared" si="0"/>
        <v>Деминтиевская ЕкатеринаЖ12</v>
      </c>
      <c r="B47" s="35">
        <v>15</v>
      </c>
      <c r="C47" s="35" t="s">
        <v>60</v>
      </c>
      <c r="D47" s="35" t="s">
        <v>61</v>
      </c>
      <c r="E47" s="35">
        <v>2010</v>
      </c>
      <c r="F47" s="5">
        <v>1.2326388888888888E-2</v>
      </c>
      <c r="G47" s="35">
        <v>15</v>
      </c>
      <c r="H47" s="35">
        <v>137.19999999999999</v>
      </c>
      <c r="I47" t="s">
        <v>964</v>
      </c>
    </row>
    <row r="48" spans="1:9" x14ac:dyDescent="0.35">
      <c r="A48" t="str">
        <f t="shared" si="0"/>
        <v>Ракович МарианнаЖ12</v>
      </c>
      <c r="B48" s="35">
        <v>16</v>
      </c>
      <c r="C48" s="35" t="s">
        <v>57</v>
      </c>
      <c r="D48" s="35" t="s">
        <v>58</v>
      </c>
      <c r="E48" s="35">
        <v>2011</v>
      </c>
      <c r="F48" s="5">
        <v>1.2997685185185183E-2</v>
      </c>
      <c r="G48" s="35">
        <v>16</v>
      </c>
      <c r="H48" s="35">
        <v>128.30000000000001</v>
      </c>
      <c r="I48" t="s">
        <v>964</v>
      </c>
    </row>
    <row r="49" spans="1:9" x14ac:dyDescent="0.35">
      <c r="A49" t="str">
        <f t="shared" si="0"/>
        <v>Косарева ВикторияЖ12</v>
      </c>
      <c r="B49" s="35">
        <v>17</v>
      </c>
      <c r="C49" s="35" t="s">
        <v>802</v>
      </c>
      <c r="D49" s="35" t="s">
        <v>112</v>
      </c>
      <c r="E49" s="35">
        <v>2011</v>
      </c>
      <c r="F49" s="5">
        <v>1.3020833333333334E-2</v>
      </c>
      <c r="G49" s="35">
        <v>17</v>
      </c>
      <c r="H49" s="35">
        <v>128</v>
      </c>
      <c r="I49" t="s">
        <v>964</v>
      </c>
    </row>
    <row r="50" spans="1:9" x14ac:dyDescent="0.35">
      <c r="A50" t="str">
        <f t="shared" si="0"/>
        <v>Поган ОлесяЖ12</v>
      </c>
      <c r="B50" s="35">
        <v>18</v>
      </c>
      <c r="C50" s="35" t="s">
        <v>428</v>
      </c>
      <c r="D50" s="35" t="s">
        <v>58</v>
      </c>
      <c r="E50" s="35">
        <v>2011</v>
      </c>
      <c r="F50" s="5">
        <v>1.3842592592592594E-2</v>
      </c>
      <c r="G50" s="35">
        <v>18</v>
      </c>
      <c r="H50" s="35">
        <v>117.2</v>
      </c>
      <c r="I50" t="s">
        <v>964</v>
      </c>
    </row>
    <row r="51" spans="1:9" x14ac:dyDescent="0.35">
      <c r="A51" t="str">
        <f t="shared" si="0"/>
        <v>Пальчикова ДарьяЖ12</v>
      </c>
      <c r="B51" s="35">
        <v>19</v>
      </c>
      <c r="C51" s="35" t="s">
        <v>78</v>
      </c>
      <c r="D51" s="35" t="s">
        <v>58</v>
      </c>
      <c r="E51" s="35">
        <v>2011</v>
      </c>
      <c r="F51" s="5">
        <v>1.4178240740740741E-2</v>
      </c>
      <c r="G51" s="35">
        <v>19</v>
      </c>
      <c r="H51" s="35">
        <v>112.7</v>
      </c>
      <c r="I51" t="s">
        <v>964</v>
      </c>
    </row>
    <row r="52" spans="1:9" x14ac:dyDescent="0.35">
      <c r="A52" t="str">
        <f t="shared" si="0"/>
        <v>Енина АннаЖ12</v>
      </c>
      <c r="B52" s="35">
        <v>20</v>
      </c>
      <c r="C52" s="35" t="s">
        <v>427</v>
      </c>
      <c r="D52" s="35" t="s">
        <v>94</v>
      </c>
      <c r="E52" s="35">
        <v>2011</v>
      </c>
      <c r="F52" s="5">
        <v>1.4548611111111111E-2</v>
      </c>
      <c r="G52" s="35">
        <v>20</v>
      </c>
      <c r="H52" s="35">
        <v>107.8</v>
      </c>
      <c r="I52" t="s">
        <v>964</v>
      </c>
    </row>
    <row r="53" spans="1:9" x14ac:dyDescent="0.35">
      <c r="A53" t="str">
        <f t="shared" si="0"/>
        <v>Кондратенко МарияЖ12</v>
      </c>
      <c r="B53" s="35">
        <v>21</v>
      </c>
      <c r="C53" s="35" t="s">
        <v>63</v>
      </c>
      <c r="D53" s="35" t="s">
        <v>58</v>
      </c>
      <c r="E53" s="35">
        <v>2011</v>
      </c>
      <c r="F53" s="5">
        <v>1.5520833333333333E-2</v>
      </c>
      <c r="G53" s="35">
        <v>21</v>
      </c>
      <c r="H53" s="35">
        <v>95</v>
      </c>
      <c r="I53" t="s">
        <v>964</v>
      </c>
    </row>
    <row r="54" spans="1:9" x14ac:dyDescent="0.35">
      <c r="A54" t="str">
        <f t="shared" si="0"/>
        <v>Королёва СофияЖ12</v>
      </c>
      <c r="B54" s="35">
        <v>22</v>
      </c>
      <c r="C54" s="35" t="s">
        <v>81</v>
      </c>
      <c r="D54" s="35" t="s">
        <v>44</v>
      </c>
      <c r="E54" s="35">
        <v>2010</v>
      </c>
      <c r="F54" s="5">
        <v>1.5706018518518518E-2</v>
      </c>
      <c r="G54" s="35">
        <v>22</v>
      </c>
      <c r="H54" s="35">
        <v>92.6</v>
      </c>
      <c r="I54" t="s">
        <v>964</v>
      </c>
    </row>
    <row r="55" spans="1:9" x14ac:dyDescent="0.35">
      <c r="A55" t="str">
        <f t="shared" si="0"/>
        <v>Голева ДарьяЖ12</v>
      </c>
      <c r="B55" s="35">
        <v>23</v>
      </c>
      <c r="C55" s="35" t="s">
        <v>90</v>
      </c>
      <c r="D55" s="35" t="s">
        <v>44</v>
      </c>
      <c r="E55" s="35">
        <v>2011</v>
      </c>
      <c r="F55" s="5">
        <v>1.7777777777777778E-2</v>
      </c>
      <c r="G55" s="35">
        <v>23</v>
      </c>
      <c r="H55" s="35">
        <v>65.2</v>
      </c>
      <c r="I55" t="s">
        <v>964</v>
      </c>
    </row>
    <row r="56" spans="1:9" x14ac:dyDescent="0.35">
      <c r="A56" t="str">
        <f t="shared" si="0"/>
        <v>Сенцова ДарьяЖ12</v>
      </c>
      <c r="B56" s="35">
        <v>24</v>
      </c>
      <c r="C56" s="35" t="s">
        <v>432</v>
      </c>
      <c r="D56" s="35" t="s">
        <v>112</v>
      </c>
      <c r="E56" s="35">
        <v>2011</v>
      </c>
      <c r="F56" s="5">
        <v>2.3645833333333335E-2</v>
      </c>
      <c r="G56" s="35">
        <v>24</v>
      </c>
      <c r="H56" s="35">
        <v>1</v>
      </c>
      <c r="I56" t="s">
        <v>964</v>
      </c>
    </row>
    <row r="57" spans="1:9" x14ac:dyDescent="0.35">
      <c r="A57" t="str">
        <f t="shared" si="0"/>
        <v>Харченко ПолинаЖ12</v>
      </c>
      <c r="B57" s="35">
        <v>25</v>
      </c>
      <c r="C57" s="35" t="s">
        <v>80</v>
      </c>
      <c r="D57" s="35" t="s">
        <v>58</v>
      </c>
      <c r="E57" s="35">
        <v>2011</v>
      </c>
      <c r="F57" s="5">
        <v>2.4861111111111108E-2</v>
      </c>
      <c r="G57" s="35">
        <v>25</v>
      </c>
      <c r="H57" s="35">
        <v>1</v>
      </c>
      <c r="I57" t="s">
        <v>964</v>
      </c>
    </row>
    <row r="58" spans="1:9" x14ac:dyDescent="0.35">
      <c r="A58" t="str">
        <f t="shared" si="0"/>
        <v>Подшивалова ЛидияЖ12</v>
      </c>
      <c r="B58" s="35">
        <v>26</v>
      </c>
      <c r="C58" s="35" t="s">
        <v>800</v>
      </c>
      <c r="D58" s="35" t="s">
        <v>94</v>
      </c>
      <c r="E58" s="35">
        <v>2011</v>
      </c>
      <c r="F58" s="35"/>
      <c r="G58" s="35"/>
      <c r="I58" t="s">
        <v>964</v>
      </c>
    </row>
    <row r="59" spans="1:9" ht="14.5" customHeight="1" x14ac:dyDescent="0.35">
      <c r="A59" t="str">
        <f t="shared" si="0"/>
        <v>Никулина УльянаЖ12</v>
      </c>
      <c r="B59" s="35">
        <v>27</v>
      </c>
      <c r="C59" s="35" t="s">
        <v>1018</v>
      </c>
      <c r="D59" s="35" t="s">
        <v>44</v>
      </c>
      <c r="E59" s="35">
        <v>2011</v>
      </c>
      <c r="F59" s="35"/>
      <c r="G59" s="35"/>
      <c r="I59" t="s">
        <v>964</v>
      </c>
    </row>
    <row r="60" spans="1:9" ht="14.5" customHeight="1" x14ac:dyDescent="0.35">
      <c r="A60" t="str">
        <f t="shared" si="0"/>
        <v>Часовских КаринаЖ12</v>
      </c>
      <c r="B60" s="35">
        <v>28</v>
      </c>
      <c r="C60" s="35" t="s">
        <v>64</v>
      </c>
      <c r="D60" s="35" t="s">
        <v>784</v>
      </c>
      <c r="E60" s="35">
        <v>2010</v>
      </c>
      <c r="F60" s="35"/>
      <c r="G60" s="35"/>
      <c r="I60" t="s">
        <v>964</v>
      </c>
    </row>
    <row r="61" spans="1:9" ht="14.5" customHeight="1" x14ac:dyDescent="0.35">
      <c r="A61" t="str">
        <f t="shared" si="0"/>
        <v/>
      </c>
      <c r="B61" s="40" t="s">
        <v>991</v>
      </c>
      <c r="C61" s="40"/>
      <c r="D61" s="40"/>
      <c r="E61" s="40"/>
      <c r="F61" s="40"/>
      <c r="G61" s="40"/>
      <c r="H61" s="40"/>
    </row>
    <row r="62" spans="1:9" ht="14.5" customHeight="1" x14ac:dyDescent="0.35">
      <c r="A62" t="str">
        <f t="shared" si="0"/>
        <v/>
      </c>
      <c r="B62" s="40"/>
      <c r="C62" s="40"/>
      <c r="D62" s="40"/>
      <c r="E62" s="40"/>
      <c r="F62" s="40"/>
      <c r="G62" s="40"/>
      <c r="H62" s="40"/>
    </row>
    <row r="63" spans="1:9" ht="28" x14ac:dyDescent="0.35">
      <c r="A63" t="str">
        <f t="shared" si="0"/>
        <v>Фамилия, имя</v>
      </c>
      <c r="B63" s="3" t="s">
        <v>20</v>
      </c>
      <c r="C63" s="35" t="s">
        <v>31</v>
      </c>
      <c r="D63" s="35" t="s">
        <v>21</v>
      </c>
      <c r="E63" s="35" t="s">
        <v>22</v>
      </c>
      <c r="F63" s="35" t="s">
        <v>23</v>
      </c>
      <c r="G63" s="35" t="s">
        <v>24</v>
      </c>
      <c r="H63" s="35" t="s">
        <v>25</v>
      </c>
    </row>
    <row r="64" spans="1:9" x14ac:dyDescent="0.35">
      <c r="A64" t="str">
        <f t="shared" si="0"/>
        <v>Нестерова АлександраЖ14</v>
      </c>
      <c r="B64" s="35">
        <v>1</v>
      </c>
      <c r="C64" s="35" t="s">
        <v>439</v>
      </c>
      <c r="D64" s="35" t="s">
        <v>112</v>
      </c>
      <c r="E64" s="35">
        <v>2008</v>
      </c>
      <c r="F64" s="5">
        <v>8.4606481481481494E-3</v>
      </c>
      <c r="G64" s="35">
        <v>1</v>
      </c>
      <c r="H64" s="35">
        <v>200</v>
      </c>
      <c r="I64" t="s">
        <v>965</v>
      </c>
    </row>
    <row r="65" spans="1:9" x14ac:dyDescent="0.35">
      <c r="A65" t="str">
        <f t="shared" si="0"/>
        <v>Шишова ДарьяЖ14</v>
      </c>
      <c r="B65" s="35">
        <v>2</v>
      </c>
      <c r="C65" s="35" t="s">
        <v>436</v>
      </c>
      <c r="D65" s="35" t="s">
        <v>94</v>
      </c>
      <c r="E65" s="35">
        <v>2009</v>
      </c>
      <c r="F65" s="5">
        <v>8.5532407407407415E-3</v>
      </c>
      <c r="G65" s="35">
        <v>2</v>
      </c>
      <c r="H65" s="35">
        <v>199</v>
      </c>
      <c r="I65" t="s">
        <v>965</v>
      </c>
    </row>
    <row r="66" spans="1:9" x14ac:dyDescent="0.35">
      <c r="A66" t="str">
        <f t="shared" si="0"/>
        <v>Кузовкина ДарьяЖ14</v>
      </c>
      <c r="B66" s="35">
        <v>3</v>
      </c>
      <c r="C66" s="35" t="s">
        <v>93</v>
      </c>
      <c r="D66" s="35" t="s">
        <v>94</v>
      </c>
      <c r="E66" s="35">
        <v>2009</v>
      </c>
      <c r="F66" s="5">
        <v>8.9467592592592585E-3</v>
      </c>
      <c r="G66" s="35">
        <v>3</v>
      </c>
      <c r="H66" s="35">
        <v>194.3</v>
      </c>
      <c r="I66" t="s">
        <v>965</v>
      </c>
    </row>
    <row r="67" spans="1:9" x14ac:dyDescent="0.35">
      <c r="A67" t="str">
        <f t="shared" si="0"/>
        <v>Неделина ВарвараЖ14</v>
      </c>
      <c r="B67" s="35">
        <v>4</v>
      </c>
      <c r="C67" s="35" t="s">
        <v>441</v>
      </c>
      <c r="D67" s="35" t="s">
        <v>44</v>
      </c>
      <c r="E67" s="35">
        <v>2009</v>
      </c>
      <c r="F67" s="5">
        <v>8.9583333333333338E-3</v>
      </c>
      <c r="G67" s="35">
        <v>4</v>
      </c>
      <c r="H67" s="35">
        <v>194.2</v>
      </c>
      <c r="I67" t="s">
        <v>965</v>
      </c>
    </row>
    <row r="68" spans="1:9" x14ac:dyDescent="0.35">
      <c r="A68" t="str">
        <f t="shared" si="0"/>
        <v>Фоменко АнастасияЖ14</v>
      </c>
      <c r="B68" s="35">
        <v>5</v>
      </c>
      <c r="C68" s="35" t="s">
        <v>437</v>
      </c>
      <c r="D68" s="35" t="s">
        <v>112</v>
      </c>
      <c r="E68" s="35">
        <v>2008</v>
      </c>
      <c r="F68" s="5">
        <v>9.0740740740740729E-3</v>
      </c>
      <c r="G68" s="35">
        <v>5</v>
      </c>
      <c r="H68" s="35">
        <v>192.8</v>
      </c>
      <c r="I68" t="s">
        <v>965</v>
      </c>
    </row>
    <row r="69" spans="1:9" x14ac:dyDescent="0.35">
      <c r="A69" t="str">
        <f t="shared" si="0"/>
        <v>Репина МарияЖ14</v>
      </c>
      <c r="B69" s="35">
        <v>6</v>
      </c>
      <c r="C69" s="35" t="s">
        <v>434</v>
      </c>
      <c r="D69" s="35" t="s">
        <v>784</v>
      </c>
      <c r="E69" s="35">
        <v>2008</v>
      </c>
      <c r="F69" s="5">
        <v>9.1319444444444443E-3</v>
      </c>
      <c r="G69" s="35">
        <v>6</v>
      </c>
      <c r="H69" s="35">
        <v>192.1</v>
      </c>
      <c r="I69" t="s">
        <v>965</v>
      </c>
    </row>
    <row r="70" spans="1:9" x14ac:dyDescent="0.35">
      <c r="A70" t="str">
        <f t="shared" si="0"/>
        <v>Максимова ВикторияЖ14</v>
      </c>
      <c r="B70" s="35">
        <v>7</v>
      </c>
      <c r="C70" s="35" t="s">
        <v>92</v>
      </c>
      <c r="D70" s="35" t="s">
        <v>35</v>
      </c>
      <c r="E70" s="35">
        <v>2008</v>
      </c>
      <c r="F70" s="5">
        <v>9.5370370370370366E-3</v>
      </c>
      <c r="G70" s="35">
        <v>7</v>
      </c>
      <c r="H70" s="35">
        <v>187.3</v>
      </c>
      <c r="I70" t="s">
        <v>965</v>
      </c>
    </row>
    <row r="71" spans="1:9" ht="14.5" customHeight="1" x14ac:dyDescent="0.35">
      <c r="A71" t="str">
        <f t="shared" si="0"/>
        <v>Соболева АнастасияЖ14</v>
      </c>
      <c r="B71" s="35">
        <v>8</v>
      </c>
      <c r="C71" s="35" t="s">
        <v>435</v>
      </c>
      <c r="D71" s="35" t="s">
        <v>784</v>
      </c>
      <c r="E71" s="35">
        <v>2008</v>
      </c>
      <c r="F71" s="5">
        <v>9.7222222222222224E-3</v>
      </c>
      <c r="G71" s="35">
        <v>8</v>
      </c>
      <c r="H71" s="35">
        <v>185.1</v>
      </c>
      <c r="I71" t="s">
        <v>965</v>
      </c>
    </row>
    <row r="72" spans="1:9" ht="14.5" customHeight="1" x14ac:dyDescent="0.35">
      <c r="A72" t="str">
        <f t="shared" si="0"/>
        <v>Чиркова АннаЖ14</v>
      </c>
      <c r="B72" s="35">
        <v>9</v>
      </c>
      <c r="C72" s="35" t="s">
        <v>116</v>
      </c>
      <c r="D72" s="35" t="s">
        <v>61</v>
      </c>
      <c r="E72" s="35">
        <v>2008</v>
      </c>
      <c r="F72" s="5">
        <v>0.01</v>
      </c>
      <c r="G72" s="35">
        <v>9</v>
      </c>
      <c r="H72" s="35">
        <v>181.9</v>
      </c>
      <c r="I72" t="s">
        <v>965</v>
      </c>
    </row>
    <row r="73" spans="1:9" x14ac:dyDescent="0.35">
      <c r="A73" t="str">
        <f t="shared" si="0"/>
        <v>Ряскина ВикторияЖ14</v>
      </c>
      <c r="B73" s="35">
        <v>10</v>
      </c>
      <c r="C73" s="35" t="s">
        <v>101</v>
      </c>
      <c r="D73" s="35" t="s">
        <v>784</v>
      </c>
      <c r="E73" s="35">
        <v>2009</v>
      </c>
      <c r="F73" s="5">
        <v>1.0081018518518519E-2</v>
      </c>
      <c r="G73" s="35">
        <v>10</v>
      </c>
      <c r="H73" s="35">
        <v>180.9</v>
      </c>
      <c r="I73" t="s">
        <v>965</v>
      </c>
    </row>
    <row r="74" spans="1:9" x14ac:dyDescent="0.35">
      <c r="A74" t="str">
        <f t="shared" si="0"/>
        <v>Шкурина МарияЖ14</v>
      </c>
      <c r="B74" s="35">
        <v>11</v>
      </c>
      <c r="C74" s="35" t="s">
        <v>438</v>
      </c>
      <c r="D74" s="35" t="s">
        <v>37</v>
      </c>
      <c r="E74" s="35">
        <v>2009</v>
      </c>
      <c r="F74" s="5">
        <v>1.03125E-2</v>
      </c>
      <c r="G74" s="35">
        <v>11</v>
      </c>
      <c r="H74" s="35">
        <v>178.2</v>
      </c>
      <c r="I74" t="s">
        <v>965</v>
      </c>
    </row>
    <row r="75" spans="1:9" x14ac:dyDescent="0.35">
      <c r="A75" t="str">
        <f t="shared" si="0"/>
        <v>Снегирева ЕлизаветаЖ14</v>
      </c>
      <c r="B75" s="35">
        <v>12</v>
      </c>
      <c r="C75" s="35" t="s">
        <v>545</v>
      </c>
      <c r="D75" s="35" t="s">
        <v>98</v>
      </c>
      <c r="E75" s="35">
        <v>2009</v>
      </c>
      <c r="F75" s="5">
        <v>1.0439814814814813E-2</v>
      </c>
      <c r="G75" s="35">
        <v>12</v>
      </c>
      <c r="H75" s="35">
        <v>176.7</v>
      </c>
      <c r="I75" t="s">
        <v>965</v>
      </c>
    </row>
    <row r="76" spans="1:9" x14ac:dyDescent="0.35">
      <c r="A76" t="str">
        <f t="shared" si="0"/>
        <v>Лелякова СоняЖ14</v>
      </c>
      <c r="B76" s="35">
        <v>13</v>
      </c>
      <c r="C76" s="35" t="s">
        <v>102</v>
      </c>
      <c r="D76" s="35" t="s">
        <v>784</v>
      </c>
      <c r="E76" s="35">
        <v>2009</v>
      </c>
      <c r="F76" s="5">
        <v>1.0543981481481481E-2</v>
      </c>
      <c r="G76" s="35">
        <v>13</v>
      </c>
      <c r="H76" s="35">
        <v>175.4</v>
      </c>
      <c r="I76" t="s">
        <v>965</v>
      </c>
    </row>
    <row r="77" spans="1:9" x14ac:dyDescent="0.35">
      <c r="A77" t="str">
        <f t="shared" si="0"/>
        <v>Бердникова АринаЖ14</v>
      </c>
      <c r="B77" s="35">
        <v>14</v>
      </c>
      <c r="C77" s="35" t="s">
        <v>445</v>
      </c>
      <c r="D77" s="35" t="s">
        <v>112</v>
      </c>
      <c r="E77" s="35">
        <v>2008</v>
      </c>
      <c r="F77" s="5">
        <v>1.0601851851851854E-2</v>
      </c>
      <c r="G77" s="35">
        <v>14</v>
      </c>
      <c r="H77" s="35">
        <v>174.7</v>
      </c>
      <c r="I77" t="s">
        <v>965</v>
      </c>
    </row>
    <row r="78" spans="1:9" x14ac:dyDescent="0.35">
      <c r="A78" t="str">
        <f t="shared" ref="A78:A141" si="1">C78&amp;I78</f>
        <v>Бударина АлисаЖ14</v>
      </c>
      <c r="B78" s="35">
        <v>15</v>
      </c>
      <c r="C78" s="35" t="s">
        <v>442</v>
      </c>
      <c r="D78" s="35" t="s">
        <v>94</v>
      </c>
      <c r="E78" s="35">
        <v>2009</v>
      </c>
      <c r="F78" s="5">
        <v>1.0752314814814814E-2</v>
      </c>
      <c r="G78" s="35">
        <v>15</v>
      </c>
      <c r="H78" s="35">
        <v>173</v>
      </c>
      <c r="I78" t="s">
        <v>965</v>
      </c>
    </row>
    <row r="79" spans="1:9" x14ac:dyDescent="0.35">
      <c r="A79" t="str">
        <f t="shared" si="1"/>
        <v>Корсакова АнастасияЖ14</v>
      </c>
      <c r="B79" s="35">
        <v>16</v>
      </c>
      <c r="C79" s="35" t="s">
        <v>107</v>
      </c>
      <c r="D79" s="35" t="s">
        <v>37</v>
      </c>
      <c r="E79" s="35">
        <v>2009</v>
      </c>
      <c r="F79" s="5">
        <v>1.0868055555555556E-2</v>
      </c>
      <c r="G79" s="35">
        <v>16</v>
      </c>
      <c r="H79" s="35">
        <v>171.6</v>
      </c>
      <c r="I79" t="s">
        <v>965</v>
      </c>
    </row>
    <row r="80" spans="1:9" x14ac:dyDescent="0.35">
      <c r="A80" t="str">
        <f t="shared" si="1"/>
        <v>Понамаренко АннаЖ14</v>
      </c>
      <c r="B80" s="35">
        <v>17</v>
      </c>
      <c r="C80" s="35" t="s">
        <v>95</v>
      </c>
      <c r="D80" s="35" t="s">
        <v>46</v>
      </c>
      <c r="E80" s="35">
        <v>2008</v>
      </c>
      <c r="F80" s="5">
        <v>1.1296296296296296E-2</v>
      </c>
      <c r="G80" s="35">
        <v>17</v>
      </c>
      <c r="H80" s="35">
        <v>166.5</v>
      </c>
      <c r="I80" t="s">
        <v>965</v>
      </c>
    </row>
    <row r="81" spans="1:9" x14ac:dyDescent="0.35">
      <c r="A81" t="str">
        <f t="shared" si="1"/>
        <v>Иванова ПолинаЖ14</v>
      </c>
      <c r="B81" s="35">
        <v>18</v>
      </c>
      <c r="C81" s="35" t="s">
        <v>108</v>
      </c>
      <c r="D81" s="35" t="s">
        <v>94</v>
      </c>
      <c r="E81" s="35">
        <v>2009</v>
      </c>
      <c r="F81" s="5">
        <v>1.1342592592592592E-2</v>
      </c>
      <c r="G81" s="35">
        <v>18</v>
      </c>
      <c r="H81" s="35">
        <v>166</v>
      </c>
      <c r="I81" t="s">
        <v>965</v>
      </c>
    </row>
    <row r="82" spans="1:9" x14ac:dyDescent="0.35">
      <c r="A82" t="str">
        <f t="shared" si="1"/>
        <v>Никулина ДарьяЖ14</v>
      </c>
      <c r="B82" s="35">
        <v>19</v>
      </c>
      <c r="C82" s="35" t="s">
        <v>444</v>
      </c>
      <c r="D82" s="35" t="s">
        <v>98</v>
      </c>
      <c r="E82" s="35">
        <v>2009</v>
      </c>
      <c r="F82" s="5">
        <v>1.1666666666666667E-2</v>
      </c>
      <c r="G82" s="35">
        <v>19</v>
      </c>
      <c r="H82" s="35">
        <v>162.19999999999999</v>
      </c>
      <c r="I82" t="s">
        <v>965</v>
      </c>
    </row>
    <row r="83" spans="1:9" x14ac:dyDescent="0.35">
      <c r="A83" t="str">
        <f t="shared" si="1"/>
        <v>Бердникова ЕваЖ14</v>
      </c>
      <c r="B83" s="35">
        <v>20</v>
      </c>
      <c r="C83" s="35" t="s">
        <v>450</v>
      </c>
      <c r="D83" s="35" t="s">
        <v>112</v>
      </c>
      <c r="E83" s="35">
        <v>2008</v>
      </c>
      <c r="F83" s="5">
        <v>1.1863425925925925E-2</v>
      </c>
      <c r="G83" s="35">
        <v>20</v>
      </c>
      <c r="H83" s="35">
        <v>159.80000000000001</v>
      </c>
      <c r="I83" t="s">
        <v>965</v>
      </c>
    </row>
    <row r="84" spans="1:9" x14ac:dyDescent="0.35">
      <c r="A84" t="str">
        <f t="shared" si="1"/>
        <v>Шишлова АлисаЖ14</v>
      </c>
      <c r="B84" s="35">
        <v>21</v>
      </c>
      <c r="C84" s="35" t="s">
        <v>106</v>
      </c>
      <c r="D84" s="35" t="s">
        <v>784</v>
      </c>
      <c r="E84" s="35">
        <v>2009</v>
      </c>
      <c r="F84" s="5">
        <v>1.1909722222222223E-2</v>
      </c>
      <c r="G84" s="35">
        <v>21</v>
      </c>
      <c r="H84" s="35">
        <v>159.30000000000001</v>
      </c>
      <c r="I84" t="s">
        <v>965</v>
      </c>
    </row>
    <row r="85" spans="1:9" x14ac:dyDescent="0.35">
      <c r="A85" t="str">
        <f t="shared" si="1"/>
        <v>Топорова АлисаЖ14</v>
      </c>
      <c r="B85" s="35">
        <v>22</v>
      </c>
      <c r="C85" s="35" t="s">
        <v>109</v>
      </c>
      <c r="D85" s="35" t="s">
        <v>61</v>
      </c>
      <c r="E85" s="35">
        <v>2008</v>
      </c>
      <c r="F85" s="5">
        <v>1.2002314814814815E-2</v>
      </c>
      <c r="G85" s="35">
        <v>22</v>
      </c>
      <c r="H85" s="35">
        <v>158.19999999999999</v>
      </c>
      <c r="I85" t="s">
        <v>965</v>
      </c>
    </row>
    <row r="86" spans="1:9" x14ac:dyDescent="0.35">
      <c r="A86" t="str">
        <f t="shared" si="1"/>
        <v>Баженова МаргаритаЖ14</v>
      </c>
      <c r="B86" s="35">
        <v>23</v>
      </c>
      <c r="C86" s="35" t="s">
        <v>111</v>
      </c>
      <c r="D86" s="35" t="s">
        <v>112</v>
      </c>
      <c r="E86" s="35">
        <v>2009</v>
      </c>
      <c r="F86" s="5">
        <v>1.2638888888888889E-2</v>
      </c>
      <c r="G86" s="35">
        <v>23</v>
      </c>
      <c r="H86" s="35">
        <v>150.69999999999999</v>
      </c>
      <c r="I86" t="s">
        <v>965</v>
      </c>
    </row>
    <row r="87" spans="1:9" x14ac:dyDescent="0.35">
      <c r="A87" t="str">
        <f t="shared" si="1"/>
        <v>Фролова ДарьяЖ14</v>
      </c>
      <c r="B87" s="35">
        <v>24</v>
      </c>
      <c r="C87" s="35" t="s">
        <v>449</v>
      </c>
      <c r="D87" s="35" t="s">
        <v>112</v>
      </c>
      <c r="E87" s="35">
        <v>2008</v>
      </c>
      <c r="F87" s="5">
        <v>1.3703703703703704E-2</v>
      </c>
      <c r="G87" s="35">
        <v>24</v>
      </c>
      <c r="H87" s="35">
        <v>138.1</v>
      </c>
      <c r="I87" t="s">
        <v>965</v>
      </c>
    </row>
    <row r="88" spans="1:9" x14ac:dyDescent="0.35">
      <c r="A88" t="str">
        <f t="shared" si="1"/>
        <v>Мелихова МарияЖ14</v>
      </c>
      <c r="B88" s="35">
        <v>25</v>
      </c>
      <c r="C88" s="35" t="s">
        <v>113</v>
      </c>
      <c r="D88" s="35" t="s">
        <v>61</v>
      </c>
      <c r="E88" s="35">
        <v>2008</v>
      </c>
      <c r="F88" s="5">
        <v>1.3842592592592594E-2</v>
      </c>
      <c r="G88" s="35">
        <v>25</v>
      </c>
      <c r="H88" s="35">
        <v>136.4</v>
      </c>
      <c r="I88" t="s">
        <v>965</v>
      </c>
    </row>
    <row r="89" spans="1:9" x14ac:dyDescent="0.35">
      <c r="A89" t="str">
        <f t="shared" si="1"/>
        <v>Бердникова ВероникаЖ14</v>
      </c>
      <c r="B89" s="35">
        <v>26</v>
      </c>
      <c r="C89" s="35" t="s">
        <v>121</v>
      </c>
      <c r="D89" s="35" t="s">
        <v>44</v>
      </c>
      <c r="E89" s="35">
        <v>2009</v>
      </c>
      <c r="F89" s="5">
        <v>1.5219907407407409E-2</v>
      </c>
      <c r="G89" s="35">
        <v>26</v>
      </c>
      <c r="H89" s="35">
        <v>120.2</v>
      </c>
      <c r="I89" t="s">
        <v>965</v>
      </c>
    </row>
    <row r="90" spans="1:9" x14ac:dyDescent="0.35">
      <c r="A90" t="str">
        <f t="shared" si="1"/>
        <v>Якименко ВикторияЖ14</v>
      </c>
      <c r="B90" s="35">
        <v>27</v>
      </c>
      <c r="C90" s="35" t="s">
        <v>122</v>
      </c>
      <c r="D90" s="35" t="s">
        <v>112</v>
      </c>
      <c r="E90" s="35">
        <v>2009</v>
      </c>
      <c r="F90" s="5">
        <v>1.545138888888889E-2</v>
      </c>
      <c r="G90" s="35">
        <v>27</v>
      </c>
      <c r="H90" s="35">
        <v>117.4</v>
      </c>
      <c r="I90" t="s">
        <v>965</v>
      </c>
    </row>
    <row r="91" spans="1:9" ht="14.5" customHeight="1" x14ac:dyDescent="0.35">
      <c r="A91" t="str">
        <f t="shared" si="1"/>
        <v>Диброва АринаЖ14</v>
      </c>
      <c r="B91" s="35">
        <v>28</v>
      </c>
      <c r="C91" s="35" t="s">
        <v>660</v>
      </c>
      <c r="D91" s="35" t="s">
        <v>46</v>
      </c>
      <c r="E91" s="35">
        <v>2009</v>
      </c>
      <c r="F91" s="5">
        <v>1.5729166666666666E-2</v>
      </c>
      <c r="G91" s="35">
        <v>28</v>
      </c>
      <c r="H91" s="35">
        <v>114.1</v>
      </c>
      <c r="I91" t="s">
        <v>965</v>
      </c>
    </row>
    <row r="92" spans="1:9" ht="14.5" customHeight="1" x14ac:dyDescent="0.35">
      <c r="A92" t="str">
        <f t="shared" si="1"/>
        <v>Комарова ВикторияЖ14</v>
      </c>
      <c r="B92" s="35">
        <v>29</v>
      </c>
      <c r="C92" s="35" t="s">
        <v>118</v>
      </c>
      <c r="D92" s="35" t="s">
        <v>37</v>
      </c>
      <c r="E92" s="35">
        <v>2009</v>
      </c>
      <c r="F92" s="5">
        <v>1.6562500000000001E-2</v>
      </c>
      <c r="G92" s="35">
        <v>29</v>
      </c>
      <c r="H92" s="35">
        <v>104.3</v>
      </c>
      <c r="I92" t="s">
        <v>965</v>
      </c>
    </row>
    <row r="93" spans="1:9" x14ac:dyDescent="0.35">
      <c r="A93" t="str">
        <f t="shared" si="1"/>
        <v>Бычуткина АлександраЖ14</v>
      </c>
      <c r="B93" s="35">
        <v>30</v>
      </c>
      <c r="C93" s="35" t="s">
        <v>730</v>
      </c>
      <c r="D93" s="35" t="s">
        <v>48</v>
      </c>
      <c r="E93" s="35">
        <v>2008</v>
      </c>
      <c r="F93" s="5">
        <v>1.7395833333333336E-2</v>
      </c>
      <c r="G93" s="35">
        <v>30</v>
      </c>
      <c r="H93" s="35">
        <v>94.4</v>
      </c>
      <c r="I93" t="s">
        <v>965</v>
      </c>
    </row>
    <row r="94" spans="1:9" x14ac:dyDescent="0.35">
      <c r="A94" t="str">
        <f t="shared" si="1"/>
        <v>Корчагина АлёнаЖ14</v>
      </c>
      <c r="B94" s="35">
        <v>31</v>
      </c>
      <c r="C94" s="35" t="s">
        <v>97</v>
      </c>
      <c r="D94" s="35" t="s">
        <v>98</v>
      </c>
      <c r="E94" s="35">
        <v>2009</v>
      </c>
      <c r="F94" s="5">
        <v>1.8877314814814816E-2</v>
      </c>
      <c r="G94" s="35">
        <v>31</v>
      </c>
      <c r="H94" s="35">
        <v>76.900000000000006</v>
      </c>
      <c r="I94" t="s">
        <v>965</v>
      </c>
    </row>
    <row r="95" spans="1:9" x14ac:dyDescent="0.35">
      <c r="A95" t="str">
        <f t="shared" si="1"/>
        <v>Наумова СофияЖ14</v>
      </c>
      <c r="B95" s="35">
        <v>32</v>
      </c>
      <c r="C95" s="35" t="s">
        <v>120</v>
      </c>
      <c r="D95" s="35" t="s">
        <v>61</v>
      </c>
      <c r="E95" s="35">
        <v>2009</v>
      </c>
      <c r="F95" s="5">
        <v>2.0601851851851854E-2</v>
      </c>
      <c r="G95" s="35">
        <v>32</v>
      </c>
      <c r="H95" s="35">
        <v>56.5</v>
      </c>
      <c r="I95" t="s">
        <v>965</v>
      </c>
    </row>
    <row r="96" spans="1:9" x14ac:dyDescent="0.35">
      <c r="A96" t="str">
        <f t="shared" si="1"/>
        <v>Щелокова АнастасияЖ14</v>
      </c>
      <c r="B96" s="35">
        <v>33</v>
      </c>
      <c r="C96" s="35" t="s">
        <v>1019</v>
      </c>
      <c r="D96" s="35" t="s">
        <v>149</v>
      </c>
      <c r="E96" s="35">
        <v>2009</v>
      </c>
      <c r="F96" s="5">
        <v>2.4039351851851853E-2</v>
      </c>
      <c r="G96" s="35">
        <v>33</v>
      </c>
      <c r="H96" s="35">
        <v>15.9</v>
      </c>
      <c r="I96" t="s">
        <v>965</v>
      </c>
    </row>
    <row r="97" spans="1:9" ht="14.5" customHeight="1" x14ac:dyDescent="0.35">
      <c r="A97" t="str">
        <f t="shared" si="1"/>
        <v/>
      </c>
      <c r="B97" s="40" t="s">
        <v>992</v>
      </c>
      <c r="C97" s="40"/>
      <c r="D97" s="40"/>
      <c r="E97" s="40"/>
      <c r="F97" s="40"/>
      <c r="G97" s="40"/>
      <c r="H97" s="40"/>
    </row>
    <row r="98" spans="1:9" ht="14.5" customHeight="1" x14ac:dyDescent="0.35">
      <c r="A98" t="str">
        <f t="shared" si="1"/>
        <v/>
      </c>
      <c r="B98" s="40"/>
      <c r="C98" s="40"/>
      <c r="D98" s="40"/>
      <c r="E98" s="40"/>
      <c r="F98" s="40"/>
      <c r="G98" s="40"/>
      <c r="H98" s="40"/>
    </row>
    <row r="99" spans="1:9" ht="28" x14ac:dyDescent="0.35">
      <c r="A99" t="str">
        <f t="shared" si="1"/>
        <v>Фамилия, имя</v>
      </c>
      <c r="B99" s="3" t="s">
        <v>20</v>
      </c>
      <c r="C99" s="35" t="s">
        <v>31</v>
      </c>
      <c r="D99" s="35" t="s">
        <v>21</v>
      </c>
      <c r="E99" s="35" t="s">
        <v>22</v>
      </c>
      <c r="F99" s="35" t="s">
        <v>23</v>
      </c>
      <c r="G99" s="35" t="s">
        <v>24</v>
      </c>
      <c r="H99" s="35" t="s">
        <v>25</v>
      </c>
    </row>
    <row r="100" spans="1:9" x14ac:dyDescent="0.35">
      <c r="A100" t="str">
        <f t="shared" si="1"/>
        <v>Калантарова АлинаЖ16</v>
      </c>
      <c r="B100" s="35">
        <v>1</v>
      </c>
      <c r="C100" s="35" t="s">
        <v>127</v>
      </c>
      <c r="D100" s="35" t="s">
        <v>58</v>
      </c>
      <c r="E100" s="35">
        <v>2007</v>
      </c>
      <c r="F100" s="5">
        <v>1.0185185185185184E-2</v>
      </c>
      <c r="G100" s="35">
        <v>1</v>
      </c>
      <c r="H100" s="35">
        <v>200</v>
      </c>
      <c r="I100" t="s">
        <v>966</v>
      </c>
    </row>
    <row r="101" spans="1:9" x14ac:dyDescent="0.35">
      <c r="A101" t="str">
        <f t="shared" si="1"/>
        <v>Кудинова ДарьяЖ16</v>
      </c>
      <c r="B101" s="35">
        <v>2</v>
      </c>
      <c r="C101" s="35" t="s">
        <v>457</v>
      </c>
      <c r="D101" s="35" t="s">
        <v>784</v>
      </c>
      <c r="E101" s="35">
        <v>2007</v>
      </c>
      <c r="F101" s="5">
        <v>1.037037037037037E-2</v>
      </c>
      <c r="G101" s="35">
        <v>2</v>
      </c>
      <c r="H101" s="35">
        <v>198.2</v>
      </c>
      <c r="I101" t="s">
        <v>966</v>
      </c>
    </row>
    <row r="102" spans="1:9" x14ac:dyDescent="0.35">
      <c r="A102" t="str">
        <f t="shared" si="1"/>
        <v>Степанова АлисаЖ16</v>
      </c>
      <c r="B102" s="35">
        <v>3</v>
      </c>
      <c r="C102" s="35" t="s">
        <v>455</v>
      </c>
      <c r="D102" s="35" t="s">
        <v>37</v>
      </c>
      <c r="E102" s="35">
        <v>2007</v>
      </c>
      <c r="F102" s="5">
        <v>1.0520833333333333E-2</v>
      </c>
      <c r="G102" s="35">
        <v>3</v>
      </c>
      <c r="H102" s="35">
        <v>196.8</v>
      </c>
      <c r="I102" t="s">
        <v>966</v>
      </c>
    </row>
    <row r="103" spans="1:9" x14ac:dyDescent="0.35">
      <c r="A103" t="str">
        <f t="shared" si="1"/>
        <v>Потапенко ЕлизаветаЖ16</v>
      </c>
      <c r="B103" s="35">
        <v>4</v>
      </c>
      <c r="C103" s="35" t="s">
        <v>126</v>
      </c>
      <c r="D103" s="35" t="s">
        <v>98</v>
      </c>
      <c r="E103" s="35">
        <v>2006</v>
      </c>
      <c r="F103" s="5">
        <v>1.1122685185185185E-2</v>
      </c>
      <c r="G103" s="35">
        <v>4</v>
      </c>
      <c r="H103" s="35">
        <v>190.8</v>
      </c>
      <c r="I103" t="s">
        <v>966</v>
      </c>
    </row>
    <row r="104" spans="1:9" x14ac:dyDescent="0.35">
      <c r="A104" t="str">
        <f t="shared" si="1"/>
        <v>Шипилова ВалерияЖ16</v>
      </c>
      <c r="B104" s="35">
        <v>5</v>
      </c>
      <c r="C104" s="35" t="s">
        <v>663</v>
      </c>
      <c r="D104" s="35" t="s">
        <v>98</v>
      </c>
      <c r="E104" s="35">
        <v>2006</v>
      </c>
      <c r="F104" s="5">
        <v>1.1979166666666666E-2</v>
      </c>
      <c r="G104" s="35">
        <v>5</v>
      </c>
      <c r="H104" s="35">
        <v>182.4</v>
      </c>
      <c r="I104" t="s">
        <v>966</v>
      </c>
    </row>
    <row r="105" spans="1:9" x14ac:dyDescent="0.35">
      <c r="A105" t="str">
        <f t="shared" si="1"/>
        <v>Перепеченая АннаЖ16</v>
      </c>
      <c r="B105" s="35">
        <v>6</v>
      </c>
      <c r="C105" s="35" t="s">
        <v>134</v>
      </c>
      <c r="D105" s="35" t="s">
        <v>37</v>
      </c>
      <c r="E105" s="35">
        <v>2007</v>
      </c>
      <c r="F105" s="5">
        <v>1.2372685185185186E-2</v>
      </c>
      <c r="G105" s="35">
        <v>6</v>
      </c>
      <c r="H105" s="35">
        <v>178.6</v>
      </c>
      <c r="I105" t="s">
        <v>966</v>
      </c>
    </row>
    <row r="106" spans="1:9" x14ac:dyDescent="0.35">
      <c r="A106" t="str">
        <f t="shared" si="1"/>
        <v>Котова АннаЖ16</v>
      </c>
      <c r="B106" s="35">
        <v>7</v>
      </c>
      <c r="C106" s="35" t="s">
        <v>129</v>
      </c>
      <c r="D106" s="35" t="s">
        <v>37</v>
      </c>
      <c r="E106" s="35">
        <v>2006</v>
      </c>
      <c r="F106" s="5">
        <v>1.2453703703703703E-2</v>
      </c>
      <c r="G106" s="35">
        <v>7</v>
      </c>
      <c r="H106" s="35">
        <v>177.8</v>
      </c>
      <c r="I106" t="s">
        <v>966</v>
      </c>
    </row>
    <row r="107" spans="1:9" x14ac:dyDescent="0.35">
      <c r="A107" t="str">
        <f t="shared" si="1"/>
        <v>Семибратова МаргаритаЖ16</v>
      </c>
      <c r="B107" s="35">
        <v>8</v>
      </c>
      <c r="C107" s="35" t="s">
        <v>148</v>
      </c>
      <c r="D107" s="35" t="s">
        <v>149</v>
      </c>
      <c r="E107" s="35">
        <v>2007</v>
      </c>
      <c r="F107" s="5">
        <v>1.2916666666666667E-2</v>
      </c>
      <c r="G107" s="35">
        <v>8</v>
      </c>
      <c r="H107" s="35">
        <v>173.2</v>
      </c>
      <c r="I107" t="s">
        <v>966</v>
      </c>
    </row>
    <row r="108" spans="1:9" x14ac:dyDescent="0.35">
      <c r="A108" t="str">
        <f t="shared" si="1"/>
        <v>Тараненко ВладиславаЖ16</v>
      </c>
      <c r="B108" s="35">
        <v>9</v>
      </c>
      <c r="C108" s="35" t="s">
        <v>151</v>
      </c>
      <c r="D108" s="35" t="s">
        <v>37</v>
      </c>
      <c r="E108" s="35">
        <v>2007</v>
      </c>
      <c r="F108" s="5">
        <v>1.3055555555555556E-2</v>
      </c>
      <c r="G108" s="35">
        <v>9</v>
      </c>
      <c r="H108" s="35">
        <v>171.9</v>
      </c>
      <c r="I108" t="s">
        <v>966</v>
      </c>
    </row>
    <row r="109" spans="1:9" x14ac:dyDescent="0.35">
      <c r="A109" t="str">
        <f t="shared" si="1"/>
        <v>Ильина АринаЖ16</v>
      </c>
      <c r="B109" s="35">
        <v>10</v>
      </c>
      <c r="C109" s="35" t="s">
        <v>139</v>
      </c>
      <c r="D109" s="35" t="s">
        <v>37</v>
      </c>
      <c r="E109" s="35">
        <v>2007</v>
      </c>
      <c r="F109" s="5">
        <v>1.3495370370370371E-2</v>
      </c>
      <c r="G109" s="35">
        <v>10</v>
      </c>
      <c r="H109" s="35">
        <v>167.5</v>
      </c>
      <c r="I109" t="s">
        <v>966</v>
      </c>
    </row>
    <row r="110" spans="1:9" x14ac:dyDescent="0.35">
      <c r="A110" t="str">
        <f t="shared" si="1"/>
        <v>Салькова ДарьяЖ16</v>
      </c>
      <c r="B110" s="35">
        <v>11</v>
      </c>
      <c r="C110" s="35" t="s">
        <v>135</v>
      </c>
      <c r="D110" s="35" t="s">
        <v>58</v>
      </c>
      <c r="E110" s="35">
        <v>2007</v>
      </c>
      <c r="F110" s="5">
        <v>1.3680555555555555E-2</v>
      </c>
      <c r="G110" s="35">
        <v>11</v>
      </c>
      <c r="H110" s="35">
        <v>165.7</v>
      </c>
      <c r="I110" t="s">
        <v>966</v>
      </c>
    </row>
    <row r="111" spans="1:9" x14ac:dyDescent="0.35">
      <c r="A111" t="str">
        <f t="shared" si="1"/>
        <v>Берцева ЕлизаветаЖ16</v>
      </c>
      <c r="B111" s="35">
        <v>12</v>
      </c>
      <c r="C111" s="35" t="s">
        <v>144</v>
      </c>
      <c r="D111" s="35" t="s">
        <v>48</v>
      </c>
      <c r="E111" s="35">
        <v>2007</v>
      </c>
      <c r="F111" s="5">
        <v>1.4027777777777778E-2</v>
      </c>
      <c r="G111" s="35">
        <v>12</v>
      </c>
      <c r="H111" s="35">
        <v>162.30000000000001</v>
      </c>
      <c r="I111" t="s">
        <v>966</v>
      </c>
    </row>
    <row r="112" spans="1:9" ht="14.5" customHeight="1" x14ac:dyDescent="0.35">
      <c r="A112" t="str">
        <f t="shared" si="1"/>
        <v>Лаврова ВероникаЖ16</v>
      </c>
      <c r="B112" s="35">
        <v>13</v>
      </c>
      <c r="C112" s="35" t="s">
        <v>154</v>
      </c>
      <c r="D112" s="35" t="s">
        <v>98</v>
      </c>
      <c r="E112" s="35">
        <v>2007</v>
      </c>
      <c r="F112" s="5">
        <v>1.4374999999999999E-2</v>
      </c>
      <c r="G112" s="35">
        <v>13</v>
      </c>
      <c r="H112" s="35">
        <v>158.9</v>
      </c>
      <c r="I112" t="s">
        <v>966</v>
      </c>
    </row>
    <row r="113" spans="1:9" ht="14.5" customHeight="1" x14ac:dyDescent="0.35">
      <c r="A113" t="str">
        <f t="shared" si="1"/>
        <v>Орлянская ЕлизаветаЖ16</v>
      </c>
      <c r="B113" s="35">
        <v>14</v>
      </c>
      <c r="C113" s="35" t="s">
        <v>152</v>
      </c>
      <c r="D113" s="35" t="s">
        <v>94</v>
      </c>
      <c r="E113" s="35">
        <v>2007</v>
      </c>
      <c r="F113" s="5">
        <v>1.4641203703703703E-2</v>
      </c>
      <c r="G113" s="35">
        <v>14</v>
      </c>
      <c r="H113" s="35">
        <v>156.30000000000001</v>
      </c>
      <c r="I113" t="s">
        <v>966</v>
      </c>
    </row>
    <row r="114" spans="1:9" x14ac:dyDescent="0.35">
      <c r="A114" t="str">
        <f t="shared" si="1"/>
        <v>Щекунских ЕлизаветаЖ16</v>
      </c>
      <c r="B114" s="35">
        <v>15</v>
      </c>
      <c r="C114" s="35" t="s">
        <v>141</v>
      </c>
      <c r="D114" s="35" t="s">
        <v>112</v>
      </c>
      <c r="E114" s="35">
        <v>2007</v>
      </c>
      <c r="F114" s="5">
        <v>1.4710648148148148E-2</v>
      </c>
      <c r="G114" s="35">
        <v>15</v>
      </c>
      <c r="H114" s="35">
        <v>155.6</v>
      </c>
      <c r="I114" t="s">
        <v>966</v>
      </c>
    </row>
    <row r="115" spans="1:9" x14ac:dyDescent="0.35">
      <c r="A115" t="str">
        <f t="shared" si="1"/>
        <v>Кускова ДарьяЖ16</v>
      </c>
      <c r="B115" s="35">
        <v>16</v>
      </c>
      <c r="C115" s="35" t="s">
        <v>145</v>
      </c>
      <c r="D115" s="35" t="s">
        <v>112</v>
      </c>
      <c r="E115" s="35">
        <v>2007</v>
      </c>
      <c r="F115" s="5">
        <v>1.6122685185185184E-2</v>
      </c>
      <c r="G115" s="35">
        <v>16</v>
      </c>
      <c r="H115" s="35">
        <v>141.80000000000001</v>
      </c>
      <c r="I115" t="s">
        <v>966</v>
      </c>
    </row>
    <row r="116" spans="1:9" x14ac:dyDescent="0.35">
      <c r="A116" t="str">
        <f t="shared" si="1"/>
        <v>Герина ВероникаЖ16</v>
      </c>
      <c r="B116" s="35">
        <v>17</v>
      </c>
      <c r="C116" s="35" t="s">
        <v>128</v>
      </c>
      <c r="D116" s="35" t="s">
        <v>58</v>
      </c>
      <c r="E116" s="35">
        <v>2007</v>
      </c>
      <c r="F116" s="5">
        <v>1.6793981481481483E-2</v>
      </c>
      <c r="G116" s="35">
        <v>17</v>
      </c>
      <c r="H116" s="35">
        <v>135.19999999999999</v>
      </c>
      <c r="I116" t="s">
        <v>966</v>
      </c>
    </row>
    <row r="117" spans="1:9" x14ac:dyDescent="0.35">
      <c r="A117" t="str">
        <f t="shared" si="1"/>
        <v>Фролова ЕкатеринаЖ16</v>
      </c>
      <c r="B117" s="35">
        <v>18</v>
      </c>
      <c r="C117" s="35" t="s">
        <v>140</v>
      </c>
      <c r="D117" s="35" t="s">
        <v>61</v>
      </c>
      <c r="E117" s="35">
        <v>2007</v>
      </c>
      <c r="F117" s="5">
        <v>1.7152777777777777E-2</v>
      </c>
      <c r="G117" s="35">
        <v>18</v>
      </c>
      <c r="H117" s="35">
        <v>131.6</v>
      </c>
      <c r="I117" t="s">
        <v>966</v>
      </c>
    </row>
    <row r="118" spans="1:9" x14ac:dyDescent="0.35">
      <c r="A118" t="str">
        <f t="shared" si="1"/>
        <v>Волгина ВиолеттаЖ16</v>
      </c>
      <c r="B118" s="35">
        <v>19</v>
      </c>
      <c r="C118" s="35" t="s">
        <v>732</v>
      </c>
      <c r="D118" s="35" t="s">
        <v>406</v>
      </c>
      <c r="E118" s="35">
        <v>2007</v>
      </c>
      <c r="F118" s="5">
        <v>2.5810185185185183E-2</v>
      </c>
      <c r="G118" s="35">
        <v>19</v>
      </c>
      <c r="H118" s="35">
        <v>46.6</v>
      </c>
      <c r="I118" t="s">
        <v>966</v>
      </c>
    </row>
    <row r="119" spans="1:9" ht="14.5" customHeight="1" x14ac:dyDescent="0.35">
      <c r="A119" t="str">
        <f t="shared" si="1"/>
        <v/>
      </c>
      <c r="B119" s="40" t="s">
        <v>993</v>
      </c>
      <c r="C119" s="40"/>
      <c r="D119" s="40"/>
      <c r="E119" s="40"/>
      <c r="F119" s="40"/>
      <c r="G119" s="40"/>
      <c r="H119" s="40"/>
    </row>
    <row r="120" spans="1:9" ht="14.5" customHeight="1" x14ac:dyDescent="0.35">
      <c r="A120" t="str">
        <f t="shared" si="1"/>
        <v/>
      </c>
      <c r="B120" s="40"/>
      <c r="C120" s="40"/>
      <c r="D120" s="40"/>
      <c r="E120" s="40"/>
      <c r="F120" s="40"/>
      <c r="G120" s="40"/>
      <c r="H120" s="40"/>
    </row>
    <row r="121" spans="1:9" ht="28" x14ac:dyDescent="0.35">
      <c r="A121" t="str">
        <f t="shared" si="1"/>
        <v>Фамилия, имя</v>
      </c>
      <c r="B121" s="3" t="s">
        <v>20</v>
      </c>
      <c r="C121" s="35" t="s">
        <v>31</v>
      </c>
      <c r="D121" s="35" t="s">
        <v>21</v>
      </c>
      <c r="E121" s="35" t="s">
        <v>22</v>
      </c>
      <c r="F121" s="35" t="s">
        <v>23</v>
      </c>
      <c r="G121" s="35" t="s">
        <v>24</v>
      </c>
      <c r="H121" s="35" t="s">
        <v>25</v>
      </c>
    </row>
    <row r="122" spans="1:9" x14ac:dyDescent="0.35">
      <c r="A122" t="str">
        <f t="shared" si="1"/>
        <v>Кустова МарияЖ18</v>
      </c>
      <c r="B122" s="35">
        <v>1</v>
      </c>
      <c r="C122" s="35" t="s">
        <v>469</v>
      </c>
      <c r="D122" s="35" t="s">
        <v>33</v>
      </c>
      <c r="E122" s="35">
        <v>2005</v>
      </c>
      <c r="F122" s="5">
        <v>9.5023148148148159E-3</v>
      </c>
      <c r="G122" s="35">
        <v>1</v>
      </c>
      <c r="H122" s="35">
        <v>200</v>
      </c>
      <c r="I122" t="s">
        <v>967</v>
      </c>
    </row>
    <row r="123" spans="1:9" x14ac:dyDescent="0.35">
      <c r="A123" t="str">
        <f t="shared" si="1"/>
        <v>Уварова СофьяЖ18</v>
      </c>
      <c r="B123" s="35">
        <v>2</v>
      </c>
      <c r="C123" s="35" t="s">
        <v>811</v>
      </c>
      <c r="D123" s="35" t="s">
        <v>98</v>
      </c>
      <c r="E123" s="35">
        <v>2007</v>
      </c>
      <c r="F123" s="5">
        <v>9.9652777777777778E-3</v>
      </c>
      <c r="G123" s="35">
        <v>2</v>
      </c>
      <c r="H123" s="35">
        <v>195.2</v>
      </c>
      <c r="I123" t="s">
        <v>967</v>
      </c>
    </row>
    <row r="124" spans="1:9" x14ac:dyDescent="0.35">
      <c r="A124" t="str">
        <f t="shared" si="1"/>
        <v>Вильденберг ВалерияЖ18</v>
      </c>
      <c r="B124" s="35">
        <v>3</v>
      </c>
      <c r="C124" s="35" t="s">
        <v>458</v>
      </c>
      <c r="D124" s="35" t="s">
        <v>94</v>
      </c>
      <c r="E124" s="35">
        <v>2005</v>
      </c>
      <c r="F124" s="5">
        <v>1.0208333333333333E-2</v>
      </c>
      <c r="G124" s="35">
        <v>3</v>
      </c>
      <c r="H124" s="35">
        <v>192.6</v>
      </c>
      <c r="I124" t="s">
        <v>967</v>
      </c>
    </row>
    <row r="125" spans="1:9" x14ac:dyDescent="0.35">
      <c r="A125" t="str">
        <f t="shared" si="1"/>
        <v>Шамарина ЕкатеринаЖ18</v>
      </c>
      <c r="B125" s="35">
        <v>4</v>
      </c>
      <c r="C125" s="35" t="s">
        <v>155</v>
      </c>
      <c r="D125" s="35" t="s">
        <v>33</v>
      </c>
      <c r="E125" s="35">
        <v>2004</v>
      </c>
      <c r="F125" s="5">
        <v>1.1249999999999998E-2</v>
      </c>
      <c r="G125" s="35">
        <v>4</v>
      </c>
      <c r="H125" s="35">
        <v>181.7</v>
      </c>
      <c r="I125" t="s">
        <v>967</v>
      </c>
    </row>
    <row r="126" spans="1:9" x14ac:dyDescent="0.35">
      <c r="A126" t="str">
        <f t="shared" si="1"/>
        <v>Кирилова АнгелинаЖ18</v>
      </c>
      <c r="B126" s="35">
        <v>5</v>
      </c>
      <c r="C126" s="35" t="s">
        <v>812</v>
      </c>
      <c r="D126" s="35" t="s">
        <v>35</v>
      </c>
      <c r="E126" s="35">
        <v>2005</v>
      </c>
      <c r="F126" s="5">
        <v>1.2326388888888888E-2</v>
      </c>
      <c r="G126" s="35">
        <v>5</v>
      </c>
      <c r="H126" s="35">
        <v>170.3</v>
      </c>
      <c r="I126" t="s">
        <v>967</v>
      </c>
    </row>
    <row r="127" spans="1:9" ht="14.5" customHeight="1" x14ac:dyDescent="0.35">
      <c r="A127" t="str">
        <f t="shared" si="1"/>
        <v>Прохорова ЕваЖ18</v>
      </c>
      <c r="B127" s="35">
        <v>6</v>
      </c>
      <c r="C127" s="35" t="s">
        <v>156</v>
      </c>
      <c r="D127" s="35" t="s">
        <v>112</v>
      </c>
      <c r="E127" s="35">
        <v>2004</v>
      </c>
      <c r="F127" s="5">
        <v>1.2604166666666666E-2</v>
      </c>
      <c r="G127" s="35">
        <v>6</v>
      </c>
      <c r="H127" s="35">
        <v>167.4</v>
      </c>
      <c r="I127" t="s">
        <v>967</v>
      </c>
    </row>
    <row r="128" spans="1:9" ht="14.5" customHeight="1" x14ac:dyDescent="0.35">
      <c r="A128" t="str">
        <f t="shared" si="1"/>
        <v>Черепанова ЕкатеринаЖ18</v>
      </c>
      <c r="B128" s="35">
        <v>7</v>
      </c>
      <c r="C128" s="35" t="s">
        <v>157</v>
      </c>
      <c r="D128" s="35" t="s">
        <v>37</v>
      </c>
      <c r="E128" s="35">
        <v>2005</v>
      </c>
      <c r="F128" s="5">
        <v>1.3321759259259261E-2</v>
      </c>
      <c r="G128" s="35">
        <v>7</v>
      </c>
      <c r="H128" s="35">
        <v>159.9</v>
      </c>
      <c r="I128" t="s">
        <v>967</v>
      </c>
    </row>
    <row r="129" spans="1:9" ht="14.5" customHeight="1" x14ac:dyDescent="0.35">
      <c r="A129" t="str">
        <f t="shared" si="1"/>
        <v>Мелихова АнастасияЖ18</v>
      </c>
      <c r="B129" s="35">
        <v>8</v>
      </c>
      <c r="C129" s="35" t="s">
        <v>160</v>
      </c>
      <c r="D129" s="35" t="s">
        <v>61</v>
      </c>
      <c r="E129" s="35">
        <v>2005</v>
      </c>
      <c r="F129" s="5">
        <v>1.4374999999999999E-2</v>
      </c>
      <c r="G129" s="35">
        <v>8</v>
      </c>
      <c r="H129" s="35">
        <v>148.80000000000001</v>
      </c>
      <c r="I129" t="s">
        <v>967</v>
      </c>
    </row>
    <row r="130" spans="1:9" ht="14.5" customHeight="1" x14ac:dyDescent="0.35">
      <c r="A130" t="str">
        <f t="shared" si="1"/>
        <v>Кравчук ДарьяЖ18</v>
      </c>
      <c r="B130" s="35">
        <v>9</v>
      </c>
      <c r="C130" s="35" t="s">
        <v>474</v>
      </c>
      <c r="D130" s="35" t="s">
        <v>35</v>
      </c>
      <c r="E130" s="35">
        <v>2005</v>
      </c>
      <c r="F130" s="5">
        <v>1.5949074074074074E-2</v>
      </c>
      <c r="G130" s="35">
        <v>9</v>
      </c>
      <c r="H130" s="35">
        <v>132.19999999999999</v>
      </c>
      <c r="I130" t="s">
        <v>967</v>
      </c>
    </row>
    <row r="131" spans="1:9" x14ac:dyDescent="0.35">
      <c r="A131" t="str">
        <f t="shared" si="1"/>
        <v>Щекунских АнастасияЖ18</v>
      </c>
      <c r="B131" s="35">
        <v>10</v>
      </c>
      <c r="C131" s="35" t="s">
        <v>158</v>
      </c>
      <c r="D131" s="35" t="s">
        <v>112</v>
      </c>
      <c r="E131" s="35">
        <v>2005</v>
      </c>
      <c r="F131" s="5">
        <v>1.6412037037037037E-2</v>
      </c>
      <c r="G131" s="35">
        <v>10</v>
      </c>
      <c r="H131" s="35">
        <v>127.3</v>
      </c>
      <c r="I131" t="s">
        <v>967</v>
      </c>
    </row>
    <row r="132" spans="1:9" x14ac:dyDescent="0.35">
      <c r="A132" t="str">
        <f t="shared" si="1"/>
        <v>Чавкина ЕлизаветаЖ18</v>
      </c>
      <c r="B132" s="35">
        <v>11</v>
      </c>
      <c r="C132" s="35" t="s">
        <v>475</v>
      </c>
      <c r="D132" s="35" t="s">
        <v>61</v>
      </c>
      <c r="E132" s="35">
        <v>2004</v>
      </c>
      <c r="F132" s="5">
        <v>1.7546296296296296E-2</v>
      </c>
      <c r="G132" s="35">
        <v>11</v>
      </c>
      <c r="H132" s="35">
        <v>115.4</v>
      </c>
      <c r="I132" t="s">
        <v>967</v>
      </c>
    </row>
    <row r="133" spans="1:9" x14ac:dyDescent="0.35">
      <c r="A133" t="str">
        <f t="shared" si="1"/>
        <v>Калинина КсенияЖ18</v>
      </c>
      <c r="B133" s="35">
        <v>12</v>
      </c>
      <c r="C133" s="35" t="s">
        <v>813</v>
      </c>
      <c r="D133" s="35" t="s">
        <v>149</v>
      </c>
      <c r="E133" s="35">
        <v>2004</v>
      </c>
      <c r="F133" s="5">
        <v>1.7939814814814815E-2</v>
      </c>
      <c r="G133" s="35">
        <v>12</v>
      </c>
      <c r="H133" s="35">
        <v>111.3</v>
      </c>
      <c r="I133" t="s">
        <v>967</v>
      </c>
    </row>
    <row r="134" spans="1:9" ht="14.5" customHeight="1" x14ac:dyDescent="0.35">
      <c r="A134" t="str">
        <f t="shared" si="1"/>
        <v>Ж18</v>
      </c>
      <c r="B134" s="40" t="s">
        <v>994</v>
      </c>
      <c r="C134" s="40"/>
      <c r="D134" s="40"/>
      <c r="E134" s="40"/>
      <c r="F134" s="40"/>
      <c r="G134" s="40"/>
      <c r="H134" s="40"/>
      <c r="I134" t="s">
        <v>967</v>
      </c>
    </row>
    <row r="135" spans="1:9" ht="14.5" customHeight="1" x14ac:dyDescent="0.35">
      <c r="A135" t="str">
        <f t="shared" si="1"/>
        <v>Ж18</v>
      </c>
      <c r="B135" s="40"/>
      <c r="C135" s="40"/>
      <c r="D135" s="40"/>
      <c r="E135" s="40"/>
      <c r="F135" s="40"/>
      <c r="G135" s="40"/>
      <c r="H135" s="40"/>
      <c r="I135" t="s">
        <v>967</v>
      </c>
    </row>
    <row r="136" spans="1:9" ht="28" x14ac:dyDescent="0.35">
      <c r="A136" t="str">
        <f t="shared" si="1"/>
        <v>Фамилия, имяЖ18</v>
      </c>
      <c r="B136" s="3" t="s">
        <v>20</v>
      </c>
      <c r="C136" s="35" t="s">
        <v>31</v>
      </c>
      <c r="D136" s="35" t="s">
        <v>21</v>
      </c>
      <c r="E136" s="35" t="s">
        <v>22</v>
      </c>
      <c r="F136" s="35" t="s">
        <v>23</v>
      </c>
      <c r="G136" s="35" t="s">
        <v>24</v>
      </c>
      <c r="H136" s="35" t="s">
        <v>25</v>
      </c>
      <c r="I136" t="s">
        <v>967</v>
      </c>
    </row>
    <row r="137" spans="1:9" x14ac:dyDescent="0.35">
      <c r="A137" t="str">
        <f t="shared" si="1"/>
        <v>Малыгина МарияЖ18</v>
      </c>
      <c r="B137" s="35">
        <v>1</v>
      </c>
      <c r="C137" s="35" t="s">
        <v>165</v>
      </c>
      <c r="D137" s="35" t="s">
        <v>35</v>
      </c>
      <c r="E137" s="35">
        <v>1983</v>
      </c>
      <c r="F137" s="5">
        <v>1.1516203703703702E-2</v>
      </c>
      <c r="G137" s="35">
        <v>1</v>
      </c>
      <c r="H137" s="35">
        <v>200</v>
      </c>
      <c r="I137" t="s">
        <v>967</v>
      </c>
    </row>
    <row r="138" spans="1:9" x14ac:dyDescent="0.35">
      <c r="A138" t="str">
        <f t="shared" si="1"/>
        <v>Макейчик НатальяЖ18</v>
      </c>
      <c r="B138" s="35">
        <v>2</v>
      </c>
      <c r="C138" s="35" t="s">
        <v>163</v>
      </c>
      <c r="D138" s="35" t="s">
        <v>37</v>
      </c>
      <c r="E138" s="35">
        <v>1966</v>
      </c>
      <c r="F138" s="5">
        <v>1.2256944444444444E-2</v>
      </c>
      <c r="G138" s="35">
        <v>2</v>
      </c>
      <c r="H138" s="35">
        <v>193.6</v>
      </c>
      <c r="I138" t="s">
        <v>967</v>
      </c>
    </row>
    <row r="139" spans="1:9" x14ac:dyDescent="0.35">
      <c r="A139" t="str">
        <f t="shared" si="1"/>
        <v>Хованская МарияЖ18</v>
      </c>
      <c r="B139" s="35">
        <v>3</v>
      </c>
      <c r="C139" s="35" t="s">
        <v>167</v>
      </c>
      <c r="D139" s="35" t="s">
        <v>33</v>
      </c>
      <c r="E139" s="35">
        <v>1986</v>
      </c>
      <c r="F139" s="5">
        <v>1.2731481481481481E-2</v>
      </c>
      <c r="G139" s="35">
        <v>3</v>
      </c>
      <c r="H139" s="35">
        <v>189.5</v>
      </c>
      <c r="I139" t="s">
        <v>967</v>
      </c>
    </row>
    <row r="140" spans="1:9" ht="14.5" customHeight="1" x14ac:dyDescent="0.35">
      <c r="A140" t="str">
        <f t="shared" si="1"/>
        <v>Захарова ЕленаЖ18</v>
      </c>
      <c r="B140" s="35">
        <v>4</v>
      </c>
      <c r="C140" s="35" t="s">
        <v>166</v>
      </c>
      <c r="D140" s="35" t="s">
        <v>37</v>
      </c>
      <c r="E140" s="35">
        <v>1980</v>
      </c>
      <c r="F140" s="5">
        <v>1.2847222222222223E-2</v>
      </c>
      <c r="G140" s="35">
        <v>4</v>
      </c>
      <c r="H140" s="35">
        <v>188.5</v>
      </c>
      <c r="I140" t="s">
        <v>967</v>
      </c>
    </row>
    <row r="141" spans="1:9" ht="14.5" customHeight="1" x14ac:dyDescent="0.35">
      <c r="A141" t="str">
        <f t="shared" si="1"/>
        <v>Старцева ЕленаЖ18</v>
      </c>
      <c r="B141" s="35">
        <v>5</v>
      </c>
      <c r="C141" s="35" t="s">
        <v>666</v>
      </c>
      <c r="D141" s="35" t="s">
        <v>27</v>
      </c>
      <c r="E141" s="35">
        <v>1986</v>
      </c>
      <c r="F141" s="5">
        <v>1.298611111111111E-2</v>
      </c>
      <c r="G141" s="35">
        <v>5</v>
      </c>
      <c r="H141" s="35">
        <v>187.3</v>
      </c>
      <c r="I141" t="s">
        <v>967</v>
      </c>
    </row>
    <row r="142" spans="1:9" x14ac:dyDescent="0.35">
      <c r="A142" t="str">
        <f t="shared" ref="A142:A205" si="2">C142&amp;I142</f>
        <v>Репина ЕкатеринаЖ18</v>
      </c>
      <c r="B142" s="35">
        <v>6</v>
      </c>
      <c r="C142" s="35" t="s">
        <v>818</v>
      </c>
      <c r="D142" s="35" t="s">
        <v>784</v>
      </c>
      <c r="E142" s="35">
        <v>1985</v>
      </c>
      <c r="F142" s="5">
        <v>1.3506944444444445E-2</v>
      </c>
      <c r="G142" s="35">
        <v>6</v>
      </c>
      <c r="H142" s="35">
        <v>182.8</v>
      </c>
      <c r="I142" t="s">
        <v>967</v>
      </c>
    </row>
    <row r="143" spans="1:9" x14ac:dyDescent="0.35">
      <c r="A143" t="str">
        <f t="shared" si="2"/>
        <v>Большунова ТатьянаЖ18</v>
      </c>
      <c r="B143" s="35">
        <v>7</v>
      </c>
      <c r="C143" s="35" t="s">
        <v>170</v>
      </c>
      <c r="D143" s="35" t="s">
        <v>37</v>
      </c>
      <c r="E143" s="35">
        <v>1963</v>
      </c>
      <c r="F143" s="5">
        <v>1.5289351851851851E-2</v>
      </c>
      <c r="G143" s="35">
        <v>7</v>
      </c>
      <c r="H143" s="35">
        <v>167.3</v>
      </c>
      <c r="I143" t="s">
        <v>967</v>
      </c>
    </row>
    <row r="144" spans="1:9" x14ac:dyDescent="0.35">
      <c r="A144" t="str">
        <f t="shared" si="2"/>
        <v>Кальницкая ГалинаЖ18</v>
      </c>
      <c r="B144" s="35">
        <v>8</v>
      </c>
      <c r="C144" s="35" t="s">
        <v>173</v>
      </c>
      <c r="D144" s="35" t="s">
        <v>33</v>
      </c>
      <c r="E144" s="35">
        <v>1982</v>
      </c>
      <c r="F144" s="5">
        <v>1.6574074074074074E-2</v>
      </c>
      <c r="G144" s="35">
        <v>8</v>
      </c>
      <c r="H144" s="35">
        <v>156.1</v>
      </c>
      <c r="I144" t="s">
        <v>967</v>
      </c>
    </row>
    <row r="145" spans="1:9" x14ac:dyDescent="0.35">
      <c r="A145" t="str">
        <f t="shared" si="2"/>
        <v>Валова ЕленаЖ18</v>
      </c>
      <c r="B145" s="35">
        <v>9</v>
      </c>
      <c r="C145" s="35" t="s">
        <v>668</v>
      </c>
      <c r="D145" s="35" t="s">
        <v>669</v>
      </c>
      <c r="E145" s="35">
        <v>1967</v>
      </c>
      <c r="F145" s="5">
        <v>1.6701388888888887E-2</v>
      </c>
      <c r="G145" s="35">
        <v>9</v>
      </c>
      <c r="H145" s="35">
        <v>155</v>
      </c>
      <c r="I145" t="s">
        <v>967</v>
      </c>
    </row>
    <row r="146" spans="1:9" x14ac:dyDescent="0.35">
      <c r="A146" t="str">
        <f t="shared" si="2"/>
        <v>Шевелева ИннаЖ18</v>
      </c>
      <c r="B146" s="35">
        <v>10</v>
      </c>
      <c r="C146" s="35" t="s">
        <v>187</v>
      </c>
      <c r="D146" s="35" t="s">
        <v>27</v>
      </c>
      <c r="E146" s="35">
        <v>1985</v>
      </c>
      <c r="F146" s="5">
        <v>1.6747685185185185E-2</v>
      </c>
      <c r="G146" s="35">
        <v>10</v>
      </c>
      <c r="H146" s="35">
        <v>154.6</v>
      </c>
      <c r="I146" t="s">
        <v>967</v>
      </c>
    </row>
    <row r="147" spans="1:9" x14ac:dyDescent="0.35">
      <c r="A147" t="str">
        <f t="shared" si="2"/>
        <v>Калининская СветланаЖ18</v>
      </c>
      <c r="B147" s="35">
        <v>11</v>
      </c>
      <c r="C147" s="35" t="s">
        <v>1020</v>
      </c>
      <c r="D147" s="35" t="s">
        <v>94</v>
      </c>
      <c r="E147" s="35">
        <v>1985</v>
      </c>
      <c r="F147" s="5">
        <v>1.7222222222222222E-2</v>
      </c>
      <c r="G147" s="35">
        <v>11</v>
      </c>
      <c r="H147" s="35">
        <v>150.5</v>
      </c>
      <c r="I147" t="s">
        <v>967</v>
      </c>
    </row>
    <row r="148" spans="1:9" x14ac:dyDescent="0.35">
      <c r="A148" t="str">
        <f t="shared" si="2"/>
        <v>Коноплева ИринаЖ18</v>
      </c>
      <c r="B148" s="35">
        <v>12</v>
      </c>
      <c r="C148" s="35" t="s">
        <v>917</v>
      </c>
      <c r="D148" s="35" t="s">
        <v>94</v>
      </c>
      <c r="E148" s="35">
        <v>1981</v>
      </c>
      <c r="F148" s="5">
        <v>1.7824074074074076E-2</v>
      </c>
      <c r="G148" s="35">
        <v>12</v>
      </c>
      <c r="H148" s="35">
        <v>145.30000000000001</v>
      </c>
      <c r="I148" t="s">
        <v>967</v>
      </c>
    </row>
    <row r="149" spans="1:9" x14ac:dyDescent="0.35">
      <c r="A149" t="str">
        <f t="shared" si="2"/>
        <v>Назарова ЛюдмилаЖ18</v>
      </c>
      <c r="B149" s="35">
        <v>13</v>
      </c>
      <c r="C149" s="35" t="s">
        <v>175</v>
      </c>
      <c r="D149" s="35" t="s">
        <v>48</v>
      </c>
      <c r="E149" s="35">
        <v>1983</v>
      </c>
      <c r="F149" s="5">
        <v>1.9108796296296294E-2</v>
      </c>
      <c r="G149" s="35">
        <v>13</v>
      </c>
      <c r="H149" s="35">
        <v>134.1</v>
      </c>
      <c r="I149" t="s">
        <v>967</v>
      </c>
    </row>
    <row r="150" spans="1:9" x14ac:dyDescent="0.35">
      <c r="A150" t="str">
        <f t="shared" si="2"/>
        <v>Паршикова ТатьянаЖ18</v>
      </c>
      <c r="B150" s="35">
        <v>14</v>
      </c>
      <c r="C150" s="35" t="s">
        <v>817</v>
      </c>
      <c r="D150" s="35" t="s">
        <v>94</v>
      </c>
      <c r="E150" s="35">
        <v>1985</v>
      </c>
      <c r="F150" s="5">
        <v>2.2303240740740738E-2</v>
      </c>
      <c r="G150" s="35">
        <v>14</v>
      </c>
      <c r="H150" s="35">
        <v>106.4</v>
      </c>
      <c r="I150" t="s">
        <v>967</v>
      </c>
    </row>
    <row r="151" spans="1:9" x14ac:dyDescent="0.35">
      <c r="A151" t="str">
        <f t="shared" si="2"/>
        <v>Грибанова ВераЖ18</v>
      </c>
      <c r="B151" s="35">
        <v>15</v>
      </c>
      <c r="C151" s="35" t="s">
        <v>670</v>
      </c>
      <c r="D151" s="35" t="s">
        <v>478</v>
      </c>
      <c r="E151" s="35">
        <v>1964</v>
      </c>
      <c r="F151" s="5">
        <v>2.238425925925926E-2</v>
      </c>
      <c r="G151" s="35">
        <v>15</v>
      </c>
      <c r="H151" s="35">
        <v>105.7</v>
      </c>
      <c r="I151" t="s">
        <v>967</v>
      </c>
    </row>
    <row r="152" spans="1:9" ht="14.5" customHeight="1" x14ac:dyDescent="0.35">
      <c r="A152" t="str">
        <f t="shared" si="2"/>
        <v>Молоткова Нина</v>
      </c>
      <c r="B152" s="35">
        <v>16</v>
      </c>
      <c r="C152" s="35" t="s">
        <v>479</v>
      </c>
      <c r="D152" s="35" t="s">
        <v>149</v>
      </c>
      <c r="E152" s="35">
        <v>1954</v>
      </c>
      <c r="F152" s="5">
        <v>2.5949074074074072E-2</v>
      </c>
      <c r="G152" s="35">
        <v>16</v>
      </c>
      <c r="H152" s="35">
        <v>74.7</v>
      </c>
    </row>
    <row r="153" spans="1:9" ht="14.5" customHeight="1" x14ac:dyDescent="0.35">
      <c r="A153" t="str">
        <f t="shared" si="2"/>
        <v/>
      </c>
      <c r="B153" s="40" t="s">
        <v>1021</v>
      </c>
      <c r="C153" s="40"/>
      <c r="D153" s="40"/>
      <c r="E153" s="40"/>
      <c r="F153" s="40"/>
      <c r="G153" s="40"/>
      <c r="H153" s="40"/>
    </row>
    <row r="154" spans="1:9" x14ac:dyDescent="0.35">
      <c r="A154" t="str">
        <f t="shared" si="2"/>
        <v/>
      </c>
      <c r="B154" s="40"/>
      <c r="C154" s="40"/>
      <c r="D154" s="40"/>
      <c r="E154" s="40"/>
      <c r="F154" s="40"/>
      <c r="G154" s="40"/>
      <c r="H154" s="40"/>
    </row>
    <row r="155" spans="1:9" ht="28" x14ac:dyDescent="0.35">
      <c r="A155" t="str">
        <f t="shared" si="2"/>
        <v>Фамилия, имя</v>
      </c>
      <c r="B155" s="3" t="s">
        <v>20</v>
      </c>
      <c r="C155" s="35" t="s">
        <v>31</v>
      </c>
      <c r="D155" s="35" t="s">
        <v>21</v>
      </c>
      <c r="E155" s="35" t="s">
        <v>22</v>
      </c>
      <c r="F155" s="35" t="s">
        <v>23</v>
      </c>
      <c r="G155" s="35" t="s">
        <v>24</v>
      </c>
      <c r="H155" s="35" t="s">
        <v>25</v>
      </c>
    </row>
    <row r="156" spans="1:9" x14ac:dyDescent="0.35">
      <c r="A156" t="str">
        <f t="shared" si="2"/>
        <v>Калинина ЛилияЖЭ</v>
      </c>
      <c r="B156" s="35">
        <v>1</v>
      </c>
      <c r="C156" s="35" t="s">
        <v>178</v>
      </c>
      <c r="D156" s="35" t="s">
        <v>37</v>
      </c>
      <c r="E156" s="35">
        <v>1998</v>
      </c>
      <c r="F156" s="5">
        <v>1.113425925925926E-2</v>
      </c>
      <c r="G156" s="35">
        <v>1</v>
      </c>
      <c r="H156" s="35">
        <v>200</v>
      </c>
      <c r="I156" t="s">
        <v>969</v>
      </c>
    </row>
    <row r="157" spans="1:9" x14ac:dyDescent="0.35">
      <c r="A157" t="str">
        <f t="shared" si="2"/>
        <v>Скачкова ТатьянаЖЭ</v>
      </c>
      <c r="B157" s="35">
        <v>2</v>
      </c>
      <c r="C157" s="35" t="s">
        <v>483</v>
      </c>
      <c r="D157" s="35" t="s">
        <v>37</v>
      </c>
      <c r="E157" s="35">
        <v>1998</v>
      </c>
      <c r="F157" s="5">
        <v>1.2060185185185186E-2</v>
      </c>
      <c r="G157" s="35">
        <v>2</v>
      </c>
      <c r="H157" s="35">
        <v>191.7</v>
      </c>
      <c r="I157" t="s">
        <v>969</v>
      </c>
    </row>
    <row r="158" spans="1:9" x14ac:dyDescent="0.35">
      <c r="A158" t="str">
        <f t="shared" si="2"/>
        <v>Болотникова ВикторияЖЭ</v>
      </c>
      <c r="B158" s="35">
        <v>3</v>
      </c>
      <c r="C158" s="35" t="s">
        <v>486</v>
      </c>
      <c r="D158" s="35" t="s">
        <v>35</v>
      </c>
      <c r="E158" s="35">
        <v>2001</v>
      </c>
      <c r="F158" s="5">
        <v>1.2164351851851852E-2</v>
      </c>
      <c r="G158" s="35">
        <v>3</v>
      </c>
      <c r="H158" s="35">
        <v>190.8</v>
      </c>
      <c r="I158" t="s">
        <v>969</v>
      </c>
    </row>
    <row r="159" spans="1:9" x14ac:dyDescent="0.35">
      <c r="A159" t="str">
        <f t="shared" si="2"/>
        <v>Державина АннаЖЭ</v>
      </c>
      <c r="B159" s="35">
        <v>4</v>
      </c>
      <c r="C159" s="35" t="s">
        <v>739</v>
      </c>
      <c r="D159" s="35" t="s">
        <v>37</v>
      </c>
      <c r="E159" s="35">
        <v>1990</v>
      </c>
      <c r="F159" s="5">
        <v>1.2164351851851852E-2</v>
      </c>
      <c r="G159" s="35">
        <f xml:space="preserve"> 3</f>
        <v>3</v>
      </c>
      <c r="H159" s="35">
        <v>190.8</v>
      </c>
      <c r="I159" t="s">
        <v>969</v>
      </c>
    </row>
    <row r="160" spans="1:9" x14ac:dyDescent="0.35">
      <c r="A160" t="str">
        <f t="shared" si="2"/>
        <v>Георгиева МаргаритаЖЭ</v>
      </c>
      <c r="B160" s="35">
        <v>5</v>
      </c>
      <c r="C160" s="35" t="s">
        <v>179</v>
      </c>
      <c r="D160" s="35" t="s">
        <v>149</v>
      </c>
      <c r="E160" s="35">
        <v>1981</v>
      </c>
      <c r="F160" s="5">
        <v>1.2800925925925926E-2</v>
      </c>
      <c r="G160" s="35">
        <v>5</v>
      </c>
      <c r="H160" s="35">
        <v>185.1</v>
      </c>
      <c r="I160" t="s">
        <v>969</v>
      </c>
    </row>
    <row r="161" spans="1:9" x14ac:dyDescent="0.35">
      <c r="A161" t="str">
        <f t="shared" si="2"/>
        <v>Иванова ЮлияЖЭ</v>
      </c>
      <c r="B161" s="35">
        <v>6</v>
      </c>
      <c r="C161" s="35" t="s">
        <v>456</v>
      </c>
      <c r="D161" s="35" t="s">
        <v>35</v>
      </c>
      <c r="E161" s="35">
        <v>2006</v>
      </c>
      <c r="F161" s="5">
        <v>1.2893518518518519E-2</v>
      </c>
      <c r="G161" s="35">
        <v>6</v>
      </c>
      <c r="H161" s="35">
        <v>184.2</v>
      </c>
      <c r="I161" t="s">
        <v>969</v>
      </c>
    </row>
    <row r="162" spans="1:9" x14ac:dyDescent="0.35">
      <c r="A162" t="str">
        <f t="shared" si="2"/>
        <v>Попова АннаЖЭ</v>
      </c>
      <c r="B162" s="35">
        <v>7</v>
      </c>
      <c r="C162" s="35" t="s">
        <v>180</v>
      </c>
      <c r="D162" s="35" t="s">
        <v>44</v>
      </c>
      <c r="E162" s="35">
        <v>1996</v>
      </c>
      <c r="F162" s="5">
        <v>1.306712962962963E-2</v>
      </c>
      <c r="G162" s="35">
        <v>7</v>
      </c>
      <c r="H162" s="35">
        <v>182.7</v>
      </c>
      <c r="I162" t="s">
        <v>969</v>
      </c>
    </row>
    <row r="163" spans="1:9" ht="14.5" customHeight="1" x14ac:dyDescent="0.35">
      <c r="A163" t="str">
        <f t="shared" si="2"/>
        <v>Степанченко ЕкатеринаЖЭ</v>
      </c>
      <c r="B163" s="35">
        <v>8</v>
      </c>
      <c r="C163" s="35" t="s">
        <v>1022</v>
      </c>
      <c r="D163" s="35" t="s">
        <v>27</v>
      </c>
      <c r="E163" s="35">
        <v>1982</v>
      </c>
      <c r="F163" s="5">
        <v>1.3136574074074077E-2</v>
      </c>
      <c r="G163" s="35">
        <v>8</v>
      </c>
      <c r="H163" s="35">
        <v>182.1</v>
      </c>
      <c r="I163" t="s">
        <v>969</v>
      </c>
    </row>
    <row r="164" spans="1:9" ht="14.5" customHeight="1" x14ac:dyDescent="0.35">
      <c r="A164" t="str">
        <f t="shared" si="2"/>
        <v>Литвина ИринаЖЭ</v>
      </c>
      <c r="B164" s="35">
        <v>9</v>
      </c>
      <c r="C164" s="35" t="s">
        <v>183</v>
      </c>
      <c r="D164" s="35" t="s">
        <v>35</v>
      </c>
      <c r="E164" s="35">
        <v>1990</v>
      </c>
      <c r="F164" s="5">
        <v>1.4745370370370372E-2</v>
      </c>
      <c r="G164" s="35">
        <v>9</v>
      </c>
      <c r="H164" s="35">
        <v>167.6</v>
      </c>
      <c r="I164" t="s">
        <v>969</v>
      </c>
    </row>
    <row r="165" spans="1:9" ht="14.5" customHeight="1" x14ac:dyDescent="0.35">
      <c r="A165" t="str">
        <f t="shared" si="2"/>
        <v>Кутьева ПолинаЖЭ</v>
      </c>
      <c r="B165" s="35">
        <v>10</v>
      </c>
      <c r="C165" s="35" t="s">
        <v>674</v>
      </c>
      <c r="D165" s="35" t="s">
        <v>37</v>
      </c>
      <c r="E165" s="35">
        <v>2000</v>
      </c>
      <c r="F165" s="5">
        <v>1.7893518518518517E-2</v>
      </c>
      <c r="G165" s="35">
        <v>10</v>
      </c>
      <c r="H165" s="35">
        <v>139.30000000000001</v>
      </c>
      <c r="I165" t="s">
        <v>969</v>
      </c>
    </row>
    <row r="166" spans="1:9" x14ac:dyDescent="0.35">
      <c r="A166" t="str">
        <f t="shared" si="2"/>
        <v>Кабанова ЕленаЖЭ</v>
      </c>
      <c r="B166" s="35">
        <v>11</v>
      </c>
      <c r="C166" s="35" t="s">
        <v>1036</v>
      </c>
      <c r="D166" s="35" t="s">
        <v>48</v>
      </c>
      <c r="E166" s="35">
        <v>1992</v>
      </c>
      <c r="F166" s="5">
        <v>2.3773148148148151E-2</v>
      </c>
      <c r="G166" s="35">
        <v>11</v>
      </c>
      <c r="H166" s="35">
        <v>86.5</v>
      </c>
      <c r="I166" t="s">
        <v>969</v>
      </c>
    </row>
    <row r="167" spans="1:9" x14ac:dyDescent="0.35">
      <c r="A167" t="str">
        <f t="shared" si="2"/>
        <v/>
      </c>
      <c r="B167" s="40" t="s">
        <v>995</v>
      </c>
      <c r="C167" s="40"/>
      <c r="D167" s="40"/>
      <c r="E167" s="40"/>
      <c r="F167" s="40"/>
      <c r="G167" s="40"/>
      <c r="H167" s="40"/>
    </row>
    <row r="168" spans="1:9" x14ac:dyDescent="0.35">
      <c r="A168" t="str">
        <f t="shared" si="2"/>
        <v/>
      </c>
      <c r="B168" s="40"/>
      <c r="C168" s="40"/>
      <c r="D168" s="40"/>
      <c r="E168" s="40"/>
      <c r="F168" s="40"/>
      <c r="G168" s="40"/>
      <c r="H168" s="40"/>
    </row>
    <row r="169" spans="1:9" ht="28" x14ac:dyDescent="0.35">
      <c r="A169" t="str">
        <f t="shared" si="2"/>
        <v>Фамилия, имя</v>
      </c>
      <c r="B169" s="3" t="s">
        <v>20</v>
      </c>
      <c r="C169" s="35" t="s">
        <v>31</v>
      </c>
      <c r="D169" s="35" t="s">
        <v>21</v>
      </c>
      <c r="E169" s="35" t="s">
        <v>22</v>
      </c>
      <c r="F169" s="35" t="s">
        <v>23</v>
      </c>
      <c r="G169" s="35" t="s">
        <v>24</v>
      </c>
      <c r="H169" s="35" t="s">
        <v>25</v>
      </c>
    </row>
    <row r="170" spans="1:9" x14ac:dyDescent="0.35">
      <c r="A170" t="str">
        <f t="shared" si="2"/>
        <v>Хованский ВасилийМ10</v>
      </c>
      <c r="B170" s="35">
        <v>1</v>
      </c>
      <c r="C170" s="35" t="s">
        <v>192</v>
      </c>
      <c r="D170" s="35" t="s">
        <v>33</v>
      </c>
      <c r="E170" s="35">
        <v>2012</v>
      </c>
      <c r="F170" s="5">
        <v>7.0486111111111105E-3</v>
      </c>
      <c r="G170" s="35">
        <v>1</v>
      </c>
      <c r="H170" s="35">
        <v>200</v>
      </c>
      <c r="I170" t="s">
        <v>970</v>
      </c>
    </row>
    <row r="171" spans="1:9" x14ac:dyDescent="0.35">
      <c r="A171" t="str">
        <f t="shared" si="2"/>
        <v>Громашев СтепанМ10</v>
      </c>
      <c r="B171" s="35">
        <v>2</v>
      </c>
      <c r="C171" s="35" t="s">
        <v>207</v>
      </c>
      <c r="D171" s="35" t="s">
        <v>48</v>
      </c>
      <c r="E171" s="35">
        <v>2012</v>
      </c>
      <c r="F171" s="5">
        <v>8.6805555555555559E-3</v>
      </c>
      <c r="G171" s="35">
        <v>2</v>
      </c>
      <c r="H171" s="35">
        <v>176.9</v>
      </c>
      <c r="I171" t="s">
        <v>970</v>
      </c>
    </row>
    <row r="172" spans="1:9" x14ac:dyDescent="0.35">
      <c r="A172" t="str">
        <f t="shared" si="2"/>
        <v>Чикунов МихаилМ10</v>
      </c>
      <c r="B172" s="35">
        <v>3</v>
      </c>
      <c r="C172" s="35" t="s">
        <v>197</v>
      </c>
      <c r="D172" s="35" t="s">
        <v>98</v>
      </c>
      <c r="E172" s="35">
        <v>2012</v>
      </c>
      <c r="F172" s="5">
        <v>9.1435185185185178E-3</v>
      </c>
      <c r="G172" s="35">
        <v>3</v>
      </c>
      <c r="H172" s="35">
        <v>170.3</v>
      </c>
      <c r="I172" t="s">
        <v>970</v>
      </c>
    </row>
    <row r="173" spans="1:9" x14ac:dyDescent="0.35">
      <c r="A173" t="str">
        <f t="shared" si="2"/>
        <v>Толмачев ВасилийМ10</v>
      </c>
      <c r="B173" s="35">
        <v>4</v>
      </c>
      <c r="C173" s="35" t="s">
        <v>204</v>
      </c>
      <c r="D173" s="35" t="s">
        <v>37</v>
      </c>
      <c r="E173" s="35">
        <v>2013</v>
      </c>
      <c r="F173" s="5">
        <v>9.618055555555555E-3</v>
      </c>
      <c r="G173" s="35">
        <v>4</v>
      </c>
      <c r="H173" s="35">
        <v>163.6</v>
      </c>
      <c r="I173" t="s">
        <v>970</v>
      </c>
    </row>
    <row r="174" spans="1:9" x14ac:dyDescent="0.35">
      <c r="A174" t="str">
        <f t="shared" si="2"/>
        <v>Косарев ДмитрийМ10</v>
      </c>
      <c r="B174" s="35">
        <v>5</v>
      </c>
      <c r="C174" s="35" t="s">
        <v>837</v>
      </c>
      <c r="D174" s="35" t="s">
        <v>112</v>
      </c>
      <c r="E174" s="35">
        <v>2013</v>
      </c>
      <c r="F174" s="5">
        <v>1.0335648148148148E-2</v>
      </c>
      <c r="G174" s="35">
        <v>5</v>
      </c>
      <c r="H174" s="35">
        <v>153.4</v>
      </c>
      <c r="I174" t="s">
        <v>970</v>
      </c>
    </row>
    <row r="175" spans="1:9" x14ac:dyDescent="0.35">
      <c r="A175" t="str">
        <f t="shared" si="2"/>
        <v>Прядильщиков ЕвгенийМ10</v>
      </c>
      <c r="B175" s="35">
        <v>6</v>
      </c>
      <c r="C175" s="35" t="s">
        <v>202</v>
      </c>
      <c r="D175" s="35" t="s">
        <v>48</v>
      </c>
      <c r="E175" s="35">
        <v>2012</v>
      </c>
      <c r="F175" s="5">
        <v>1.0543981481481481E-2</v>
      </c>
      <c r="G175" s="35">
        <v>6</v>
      </c>
      <c r="H175" s="35">
        <v>150.5</v>
      </c>
      <c r="I175" t="s">
        <v>970</v>
      </c>
    </row>
    <row r="176" spans="1:9" x14ac:dyDescent="0.35">
      <c r="A176" t="str">
        <f t="shared" si="2"/>
        <v>Валявко ИванМ10</v>
      </c>
      <c r="B176" s="35">
        <v>7</v>
      </c>
      <c r="C176" s="35" t="s">
        <v>743</v>
      </c>
      <c r="D176" s="35" t="s">
        <v>61</v>
      </c>
      <c r="E176" s="35">
        <v>2012</v>
      </c>
      <c r="F176" s="5">
        <v>1.0625000000000001E-2</v>
      </c>
      <c r="G176" s="35">
        <v>7</v>
      </c>
      <c r="H176" s="35">
        <v>149.30000000000001</v>
      </c>
      <c r="I176" t="s">
        <v>970</v>
      </c>
    </row>
    <row r="177" spans="1:9" x14ac:dyDescent="0.35">
      <c r="A177" t="str">
        <f t="shared" si="2"/>
        <v>Борзенко НикитаМ10</v>
      </c>
      <c r="B177" s="35">
        <v>8</v>
      </c>
      <c r="C177" s="35" t="s">
        <v>996</v>
      </c>
      <c r="D177" s="35" t="s">
        <v>784</v>
      </c>
      <c r="E177" s="35">
        <v>2012</v>
      </c>
      <c r="F177" s="5">
        <v>1.0925925925925924E-2</v>
      </c>
      <c r="G177" s="35">
        <v>8</v>
      </c>
      <c r="H177" s="35">
        <v>145</v>
      </c>
      <c r="I177" t="s">
        <v>970</v>
      </c>
    </row>
    <row r="178" spans="1:9" x14ac:dyDescent="0.35">
      <c r="A178" t="str">
        <f t="shared" si="2"/>
        <v>Павелко ДаниилМ10</v>
      </c>
      <c r="B178" s="35">
        <v>9</v>
      </c>
      <c r="C178" s="35" t="s">
        <v>208</v>
      </c>
      <c r="D178" s="35" t="s">
        <v>48</v>
      </c>
      <c r="E178" s="35">
        <v>2012</v>
      </c>
      <c r="F178" s="5">
        <v>1.1099537037037038E-2</v>
      </c>
      <c r="G178" s="35">
        <v>9</v>
      </c>
      <c r="H178" s="35">
        <v>142.6</v>
      </c>
      <c r="I178" t="s">
        <v>970</v>
      </c>
    </row>
    <row r="179" spans="1:9" x14ac:dyDescent="0.35">
      <c r="A179" t="str">
        <f t="shared" si="2"/>
        <v>Панков ДанилМ10</v>
      </c>
      <c r="B179" s="35">
        <v>10</v>
      </c>
      <c r="C179" s="35" t="s">
        <v>195</v>
      </c>
      <c r="D179" s="35" t="s">
        <v>37</v>
      </c>
      <c r="E179" s="35">
        <v>2012</v>
      </c>
      <c r="F179" s="5">
        <v>1.1122685185185185E-2</v>
      </c>
      <c r="G179" s="35">
        <v>10</v>
      </c>
      <c r="H179" s="35">
        <v>142.30000000000001</v>
      </c>
      <c r="I179" t="s">
        <v>970</v>
      </c>
    </row>
    <row r="180" spans="1:9" x14ac:dyDescent="0.35">
      <c r="A180" t="str">
        <f t="shared" si="2"/>
        <v>Шумко МихаилМ10</v>
      </c>
      <c r="B180" s="35">
        <v>11</v>
      </c>
      <c r="C180" s="35" t="s">
        <v>193</v>
      </c>
      <c r="D180" s="35" t="s">
        <v>37</v>
      </c>
      <c r="E180" s="35">
        <v>2012</v>
      </c>
      <c r="F180" s="5">
        <v>1.1168981481481481E-2</v>
      </c>
      <c r="G180" s="35">
        <v>11</v>
      </c>
      <c r="H180" s="35">
        <v>141.6</v>
      </c>
      <c r="I180" t="s">
        <v>970</v>
      </c>
    </row>
    <row r="181" spans="1:9" x14ac:dyDescent="0.35">
      <c r="A181" t="str">
        <f t="shared" si="2"/>
        <v>Кривцов МаксимМ10</v>
      </c>
      <c r="B181" s="35">
        <v>12</v>
      </c>
      <c r="C181" s="35" t="s">
        <v>505</v>
      </c>
      <c r="D181" s="35" t="s">
        <v>112</v>
      </c>
      <c r="E181" s="35">
        <v>2012</v>
      </c>
      <c r="F181" s="5">
        <v>1.1585648148148149E-2</v>
      </c>
      <c r="G181" s="35">
        <v>12</v>
      </c>
      <c r="H181" s="35">
        <v>135.69999999999999</v>
      </c>
      <c r="I181" t="s">
        <v>970</v>
      </c>
    </row>
    <row r="182" spans="1:9" x14ac:dyDescent="0.35">
      <c r="A182" t="str">
        <f t="shared" si="2"/>
        <v>Мозговой ДмитрийМ10</v>
      </c>
      <c r="B182" s="35">
        <v>13</v>
      </c>
      <c r="C182" s="35" t="s">
        <v>489</v>
      </c>
      <c r="D182" s="35" t="s">
        <v>58</v>
      </c>
      <c r="E182" s="35">
        <v>2012</v>
      </c>
      <c r="F182" s="5">
        <v>1.1817129629629629E-2</v>
      </c>
      <c r="G182" s="35">
        <v>13</v>
      </c>
      <c r="H182" s="35">
        <v>132.4</v>
      </c>
      <c r="I182" t="s">
        <v>970</v>
      </c>
    </row>
    <row r="183" spans="1:9" x14ac:dyDescent="0.35">
      <c r="A183" t="str">
        <f t="shared" si="2"/>
        <v>Киселев ИванМ10</v>
      </c>
      <c r="B183" s="35">
        <v>14</v>
      </c>
      <c r="C183" s="35" t="s">
        <v>196</v>
      </c>
      <c r="D183" s="35" t="s">
        <v>37</v>
      </c>
      <c r="E183" s="35">
        <v>2013</v>
      </c>
      <c r="F183" s="5">
        <v>1.1990740740740739E-2</v>
      </c>
      <c r="G183" s="35">
        <v>14</v>
      </c>
      <c r="H183" s="35">
        <v>129.9</v>
      </c>
      <c r="I183" t="s">
        <v>970</v>
      </c>
    </row>
    <row r="184" spans="1:9" x14ac:dyDescent="0.35">
      <c r="A184" t="str">
        <f t="shared" si="2"/>
        <v>Фомин ТимофейМ10</v>
      </c>
      <c r="B184" s="35">
        <v>15</v>
      </c>
      <c r="C184" s="35" t="s">
        <v>997</v>
      </c>
      <c r="D184" s="35" t="s">
        <v>58</v>
      </c>
      <c r="E184" s="35">
        <v>2012</v>
      </c>
      <c r="F184" s="5">
        <v>1.2395833333333335E-2</v>
      </c>
      <c r="G184" s="35">
        <v>15</v>
      </c>
      <c r="H184" s="35">
        <v>124.2</v>
      </c>
      <c r="I184" t="s">
        <v>970</v>
      </c>
    </row>
    <row r="185" spans="1:9" x14ac:dyDescent="0.35">
      <c r="A185" t="str">
        <f t="shared" si="2"/>
        <v>Зобнов КириллМ10</v>
      </c>
      <c r="B185" s="35">
        <v>16</v>
      </c>
      <c r="C185" s="35" t="s">
        <v>1023</v>
      </c>
      <c r="D185" s="35" t="s">
        <v>98</v>
      </c>
      <c r="E185" s="35">
        <v>2013</v>
      </c>
      <c r="F185" s="5">
        <v>1.2766203703703703E-2</v>
      </c>
      <c r="G185" s="35">
        <v>16</v>
      </c>
      <c r="H185" s="35">
        <v>118.9</v>
      </c>
      <c r="I185" t="s">
        <v>970</v>
      </c>
    </row>
    <row r="186" spans="1:9" x14ac:dyDescent="0.35">
      <c r="A186" t="str">
        <f t="shared" si="2"/>
        <v>Потапенко МихаилМ10</v>
      </c>
      <c r="B186" s="35">
        <v>17</v>
      </c>
      <c r="C186" s="35" t="s">
        <v>1024</v>
      </c>
      <c r="D186" s="35" t="s">
        <v>98</v>
      </c>
      <c r="E186" s="35">
        <v>2014</v>
      </c>
      <c r="F186" s="5">
        <v>1.2951388888888887E-2</v>
      </c>
      <c r="G186" s="35">
        <v>17</v>
      </c>
      <c r="H186" s="35">
        <v>116.3</v>
      </c>
      <c r="I186" t="s">
        <v>970</v>
      </c>
    </row>
    <row r="187" spans="1:9" x14ac:dyDescent="0.35">
      <c r="A187" t="str">
        <f t="shared" si="2"/>
        <v>Сенцов ФедорМ10</v>
      </c>
      <c r="B187" s="35">
        <v>18</v>
      </c>
      <c r="C187" s="35" t="s">
        <v>502</v>
      </c>
      <c r="D187" s="35" t="s">
        <v>112</v>
      </c>
      <c r="E187" s="35">
        <v>2013</v>
      </c>
      <c r="F187" s="5">
        <v>1.3217592592592593E-2</v>
      </c>
      <c r="G187" s="35">
        <v>18</v>
      </c>
      <c r="H187" s="35">
        <v>112.5</v>
      </c>
      <c r="I187" t="s">
        <v>970</v>
      </c>
    </row>
    <row r="188" spans="1:9" x14ac:dyDescent="0.35">
      <c r="A188" t="str">
        <f t="shared" si="2"/>
        <v>Валявко ТихонМ10</v>
      </c>
      <c r="B188" s="35">
        <v>19</v>
      </c>
      <c r="C188" s="35" t="s">
        <v>1025</v>
      </c>
      <c r="D188" s="35" t="s">
        <v>61</v>
      </c>
      <c r="E188" s="35">
        <v>2014</v>
      </c>
      <c r="F188" s="5">
        <v>1.375E-2</v>
      </c>
      <c r="G188" s="35">
        <v>19</v>
      </c>
      <c r="H188" s="35">
        <v>105</v>
      </c>
      <c r="I188" t="s">
        <v>970</v>
      </c>
    </row>
    <row r="189" spans="1:9" x14ac:dyDescent="0.35">
      <c r="A189" t="str">
        <f t="shared" si="2"/>
        <v>Окунев РусланМ10</v>
      </c>
      <c r="B189" s="35">
        <v>20</v>
      </c>
      <c r="C189" s="35" t="s">
        <v>212</v>
      </c>
      <c r="D189" s="35" t="s">
        <v>58</v>
      </c>
      <c r="E189" s="35">
        <v>2012</v>
      </c>
      <c r="F189" s="5">
        <v>1.4270833333333335E-2</v>
      </c>
      <c r="G189" s="35">
        <v>20</v>
      </c>
      <c r="H189" s="35">
        <v>97.6</v>
      </c>
      <c r="I189" t="s">
        <v>970</v>
      </c>
    </row>
    <row r="190" spans="1:9" x14ac:dyDescent="0.35">
      <c r="A190" t="str">
        <f t="shared" si="2"/>
        <v>Головин ГеоргийМ10</v>
      </c>
      <c r="B190" s="35">
        <v>21</v>
      </c>
      <c r="C190" s="35" t="s">
        <v>194</v>
      </c>
      <c r="D190" s="35" t="s">
        <v>33</v>
      </c>
      <c r="E190" s="35">
        <v>2013</v>
      </c>
      <c r="F190" s="5">
        <v>1.4722222222222222E-2</v>
      </c>
      <c r="G190" s="35">
        <v>21</v>
      </c>
      <c r="H190" s="35">
        <v>91.2</v>
      </c>
      <c r="I190" t="s">
        <v>970</v>
      </c>
    </row>
    <row r="191" spans="1:9" x14ac:dyDescent="0.35">
      <c r="A191" t="str">
        <f t="shared" si="2"/>
        <v>Котов АнтонМ10</v>
      </c>
      <c r="B191" s="35">
        <v>22</v>
      </c>
      <c r="C191" s="35" t="s">
        <v>199</v>
      </c>
      <c r="D191" s="35" t="s">
        <v>58</v>
      </c>
      <c r="E191" s="35">
        <v>2012</v>
      </c>
      <c r="F191" s="5">
        <v>1.4814814814814814E-2</v>
      </c>
      <c r="G191" s="35">
        <v>22</v>
      </c>
      <c r="H191" s="35">
        <v>89.9</v>
      </c>
      <c r="I191" t="s">
        <v>970</v>
      </c>
    </row>
    <row r="192" spans="1:9" x14ac:dyDescent="0.35">
      <c r="A192" t="str">
        <f t="shared" si="2"/>
        <v>Щербаков АртёмМ10</v>
      </c>
      <c r="B192" s="35">
        <v>23</v>
      </c>
      <c r="C192" s="35" t="s">
        <v>896</v>
      </c>
      <c r="D192" s="35" t="s">
        <v>149</v>
      </c>
      <c r="E192" s="35">
        <v>2014</v>
      </c>
      <c r="F192" s="5">
        <v>1.4907407407407406E-2</v>
      </c>
      <c r="G192" s="35">
        <v>23</v>
      </c>
      <c r="H192" s="35">
        <v>88.6</v>
      </c>
      <c r="I192" t="s">
        <v>970</v>
      </c>
    </row>
    <row r="193" spans="1:9" x14ac:dyDescent="0.35">
      <c r="A193" t="str">
        <f t="shared" si="2"/>
        <v>Неделин ТимофейМ10</v>
      </c>
      <c r="B193" s="35">
        <v>24</v>
      </c>
      <c r="C193" s="35" t="s">
        <v>537</v>
      </c>
      <c r="D193" s="35" t="s">
        <v>44</v>
      </c>
      <c r="E193" s="35">
        <v>2012</v>
      </c>
      <c r="F193" s="5">
        <v>1.4965277777777779E-2</v>
      </c>
      <c r="G193" s="35">
        <v>24</v>
      </c>
      <c r="H193" s="35">
        <v>87.7</v>
      </c>
      <c r="I193" t="s">
        <v>970</v>
      </c>
    </row>
    <row r="194" spans="1:9" x14ac:dyDescent="0.35">
      <c r="A194" t="str">
        <f t="shared" si="2"/>
        <v>Чистяков МаксимМ10</v>
      </c>
      <c r="B194" s="35">
        <v>25</v>
      </c>
      <c r="C194" s="35" t="s">
        <v>928</v>
      </c>
      <c r="D194" s="35" t="s">
        <v>98</v>
      </c>
      <c r="E194" s="35">
        <v>2012</v>
      </c>
      <c r="F194" s="5">
        <v>1.5509259259259257E-2</v>
      </c>
      <c r="G194" s="35">
        <v>25</v>
      </c>
      <c r="H194" s="35">
        <v>80</v>
      </c>
      <c r="I194" t="s">
        <v>970</v>
      </c>
    </row>
    <row r="195" spans="1:9" x14ac:dyDescent="0.35">
      <c r="A195" t="str">
        <f t="shared" si="2"/>
        <v>Георгиев ГеоргийМ10</v>
      </c>
      <c r="B195" s="35">
        <v>26</v>
      </c>
      <c r="C195" s="35" t="s">
        <v>210</v>
      </c>
      <c r="D195" s="35" t="s">
        <v>211</v>
      </c>
      <c r="E195" s="35">
        <v>2012</v>
      </c>
      <c r="F195" s="5">
        <v>1.5694444444444445E-2</v>
      </c>
      <c r="G195" s="35">
        <v>26</v>
      </c>
      <c r="H195" s="35">
        <v>77.400000000000006</v>
      </c>
      <c r="I195" t="s">
        <v>970</v>
      </c>
    </row>
    <row r="196" spans="1:9" x14ac:dyDescent="0.35">
      <c r="A196" t="str">
        <f t="shared" si="2"/>
        <v>Трубицын АндрейМ10</v>
      </c>
      <c r="B196" s="35">
        <v>27</v>
      </c>
      <c r="C196" s="35" t="s">
        <v>926</v>
      </c>
      <c r="D196" s="35" t="s">
        <v>35</v>
      </c>
      <c r="E196" s="35">
        <v>2012</v>
      </c>
      <c r="F196" s="5">
        <v>1.6180555555555556E-2</v>
      </c>
      <c r="G196" s="35">
        <v>27</v>
      </c>
      <c r="H196" s="35">
        <v>70.5</v>
      </c>
      <c r="I196" t="s">
        <v>970</v>
      </c>
    </row>
    <row r="197" spans="1:9" x14ac:dyDescent="0.35">
      <c r="A197" t="str">
        <f t="shared" si="2"/>
        <v>Зайцев ВениаминМ10</v>
      </c>
      <c r="B197" s="35">
        <v>28</v>
      </c>
      <c r="C197" s="35" t="s">
        <v>222</v>
      </c>
      <c r="D197" s="35" t="s">
        <v>48</v>
      </c>
      <c r="E197" s="35">
        <v>2014</v>
      </c>
      <c r="F197" s="5">
        <v>1.6469907407407405E-2</v>
      </c>
      <c r="G197" s="35">
        <v>28</v>
      </c>
      <c r="H197" s="35">
        <v>66.400000000000006</v>
      </c>
      <c r="I197" t="s">
        <v>970</v>
      </c>
    </row>
    <row r="198" spans="1:9" x14ac:dyDescent="0.35">
      <c r="A198" t="str">
        <f t="shared" si="2"/>
        <v>Мариупольский ТимурМ10</v>
      </c>
      <c r="B198" s="35">
        <v>29</v>
      </c>
      <c r="C198" s="35" t="s">
        <v>998</v>
      </c>
      <c r="D198" s="35" t="s">
        <v>58</v>
      </c>
      <c r="E198" s="35">
        <v>2012</v>
      </c>
      <c r="F198" s="5">
        <v>1.7071759259259259E-2</v>
      </c>
      <c r="G198" s="35">
        <v>29</v>
      </c>
      <c r="H198" s="35">
        <v>57.8</v>
      </c>
      <c r="I198" t="s">
        <v>970</v>
      </c>
    </row>
    <row r="199" spans="1:9" ht="14.5" customHeight="1" x14ac:dyDescent="0.35">
      <c r="A199" t="str">
        <f t="shared" si="2"/>
        <v>Пасынков ИванМ10</v>
      </c>
      <c r="B199" s="35">
        <v>30</v>
      </c>
      <c r="C199" s="35" t="s">
        <v>921</v>
      </c>
      <c r="D199" s="35" t="s">
        <v>784</v>
      </c>
      <c r="E199" s="35">
        <v>2012</v>
      </c>
      <c r="F199" s="5">
        <v>1.7604166666666667E-2</v>
      </c>
      <c r="G199" s="35">
        <v>30</v>
      </c>
      <c r="H199" s="35">
        <v>50.3</v>
      </c>
      <c r="I199" t="s">
        <v>970</v>
      </c>
    </row>
    <row r="200" spans="1:9" ht="14.5" customHeight="1" x14ac:dyDescent="0.35">
      <c r="A200" t="str">
        <f t="shared" si="2"/>
        <v>Лейбович МаркМ10</v>
      </c>
      <c r="B200" s="35">
        <v>31</v>
      </c>
      <c r="C200" s="35" t="s">
        <v>927</v>
      </c>
      <c r="D200" s="35" t="s">
        <v>98</v>
      </c>
      <c r="E200" s="35">
        <v>2012</v>
      </c>
      <c r="F200" s="5">
        <v>1.7893518518518517E-2</v>
      </c>
      <c r="G200" s="35">
        <v>31</v>
      </c>
      <c r="H200" s="35">
        <v>46.2</v>
      </c>
      <c r="I200" t="s">
        <v>970</v>
      </c>
    </row>
    <row r="201" spans="1:9" x14ac:dyDescent="0.35">
      <c r="A201" t="str">
        <f t="shared" si="2"/>
        <v>Шаршов АлександрМ10</v>
      </c>
      <c r="B201" s="35">
        <v>32</v>
      </c>
      <c r="C201" s="35" t="s">
        <v>1026</v>
      </c>
      <c r="D201" s="35" t="s">
        <v>98</v>
      </c>
      <c r="E201" s="35">
        <v>2013</v>
      </c>
      <c r="F201" s="5">
        <v>1.9293981481481485E-2</v>
      </c>
      <c r="G201" s="35">
        <v>32</v>
      </c>
      <c r="H201" s="35">
        <v>26.3</v>
      </c>
      <c r="I201" t="s">
        <v>970</v>
      </c>
    </row>
    <row r="202" spans="1:9" x14ac:dyDescent="0.35">
      <c r="A202" t="str">
        <f t="shared" si="2"/>
        <v>Эммерт ЛеонидМ10</v>
      </c>
      <c r="B202" s="35">
        <v>33</v>
      </c>
      <c r="C202" s="35" t="s">
        <v>218</v>
      </c>
      <c r="D202" s="35" t="s">
        <v>48</v>
      </c>
      <c r="E202" s="35">
        <v>2013</v>
      </c>
      <c r="F202" s="5">
        <v>2.0879629629629626E-2</v>
      </c>
      <c r="G202" s="35">
        <v>33</v>
      </c>
      <c r="H202" s="35">
        <v>3.8</v>
      </c>
      <c r="I202" t="s">
        <v>970</v>
      </c>
    </row>
    <row r="203" spans="1:9" x14ac:dyDescent="0.35">
      <c r="A203" t="str">
        <f t="shared" si="2"/>
        <v>Тараненко ПлатонМ10</v>
      </c>
      <c r="B203" s="35">
        <v>34</v>
      </c>
      <c r="C203" s="35" t="s">
        <v>922</v>
      </c>
      <c r="D203" s="35" t="s">
        <v>37</v>
      </c>
      <c r="E203" s="35">
        <v>2014</v>
      </c>
      <c r="F203" s="5">
        <v>2.1215277777777777E-2</v>
      </c>
      <c r="G203" s="35">
        <v>34</v>
      </c>
      <c r="H203" s="35">
        <v>1</v>
      </c>
      <c r="I203" t="s">
        <v>970</v>
      </c>
    </row>
    <row r="204" spans="1:9" x14ac:dyDescent="0.35">
      <c r="A204" t="str">
        <f t="shared" si="2"/>
        <v>Лавров ВадимМ10</v>
      </c>
      <c r="B204" s="35">
        <v>35</v>
      </c>
      <c r="C204" s="35" t="s">
        <v>1027</v>
      </c>
      <c r="D204" s="35" t="s">
        <v>98</v>
      </c>
      <c r="E204" s="35">
        <v>2015</v>
      </c>
      <c r="F204" s="5">
        <v>2.1296296296296299E-2</v>
      </c>
      <c r="G204" s="35">
        <v>35</v>
      </c>
      <c r="H204" s="35">
        <v>1</v>
      </c>
      <c r="I204" t="s">
        <v>970</v>
      </c>
    </row>
    <row r="205" spans="1:9" x14ac:dyDescent="0.35">
      <c r="A205" t="str">
        <f t="shared" si="2"/>
        <v>Комаров КириллМ10</v>
      </c>
      <c r="B205" s="35">
        <v>36</v>
      </c>
      <c r="C205" s="35" t="s">
        <v>830</v>
      </c>
      <c r="D205" s="35" t="s">
        <v>61</v>
      </c>
      <c r="E205" s="35">
        <v>2012</v>
      </c>
      <c r="F205" s="5">
        <v>2.5266203703703704E-2</v>
      </c>
      <c r="G205" s="35">
        <v>36</v>
      </c>
      <c r="H205" s="35">
        <v>1</v>
      </c>
      <c r="I205" t="s">
        <v>970</v>
      </c>
    </row>
    <row r="206" spans="1:9" ht="14.5" customHeight="1" x14ac:dyDescent="0.35">
      <c r="A206" t="str">
        <f t="shared" ref="A206:A269" si="3">C206&amp;I206</f>
        <v>Паболков АртёмМ10</v>
      </c>
      <c r="B206" s="35">
        <v>37</v>
      </c>
      <c r="C206" s="35" t="s">
        <v>999</v>
      </c>
      <c r="D206" s="35" t="s">
        <v>112</v>
      </c>
      <c r="E206" s="35">
        <v>2013</v>
      </c>
      <c r="F206" s="5">
        <v>2.7523148148148147E-2</v>
      </c>
      <c r="G206" s="35">
        <v>37</v>
      </c>
      <c r="H206" s="35">
        <v>1</v>
      </c>
      <c r="I206" t="s">
        <v>970</v>
      </c>
    </row>
    <row r="207" spans="1:9" ht="14.5" customHeight="1" x14ac:dyDescent="0.35">
      <c r="A207" t="str">
        <f t="shared" si="3"/>
        <v>Прибытков АлександрМ10</v>
      </c>
      <c r="B207" s="35">
        <v>38</v>
      </c>
      <c r="C207" s="35" t="s">
        <v>828</v>
      </c>
      <c r="D207" s="35" t="s">
        <v>94</v>
      </c>
      <c r="E207" s="35">
        <v>2014</v>
      </c>
      <c r="F207" s="5">
        <v>2.8009259259259262E-2</v>
      </c>
      <c r="G207" s="35">
        <v>38</v>
      </c>
      <c r="H207" s="35">
        <v>1</v>
      </c>
      <c r="I207" t="s">
        <v>970</v>
      </c>
    </row>
    <row r="208" spans="1:9" x14ac:dyDescent="0.35">
      <c r="A208" t="str">
        <f t="shared" si="3"/>
        <v>Клёсов МаксимМ10</v>
      </c>
      <c r="B208" s="35">
        <v>39</v>
      </c>
      <c r="C208" s="35" t="s">
        <v>501</v>
      </c>
      <c r="D208" s="35" t="s">
        <v>784</v>
      </c>
      <c r="E208" s="35">
        <v>2012</v>
      </c>
      <c r="F208" s="5">
        <v>3.006944444444444E-2</v>
      </c>
      <c r="G208" s="35">
        <v>39</v>
      </c>
      <c r="H208" s="35">
        <v>1</v>
      </c>
      <c r="I208" t="s">
        <v>970</v>
      </c>
    </row>
    <row r="209" spans="1:9" x14ac:dyDescent="0.35">
      <c r="A209" t="str">
        <f t="shared" si="3"/>
        <v>Павлущенко СергейМ10</v>
      </c>
      <c r="B209" s="35">
        <v>40</v>
      </c>
      <c r="C209" s="35" t="s">
        <v>1028</v>
      </c>
      <c r="D209" s="35" t="s">
        <v>44</v>
      </c>
      <c r="E209" s="35">
        <v>2012</v>
      </c>
      <c r="F209" s="5">
        <v>3.123842592592593E-2</v>
      </c>
      <c r="G209" s="35">
        <v>40</v>
      </c>
      <c r="H209" s="35">
        <v>1</v>
      </c>
      <c r="I209" t="s">
        <v>970</v>
      </c>
    </row>
    <row r="210" spans="1:9" x14ac:dyDescent="0.35">
      <c r="A210" t="str">
        <f t="shared" si="3"/>
        <v>Пронин АлексейМ10</v>
      </c>
      <c r="B210" s="35">
        <v>41</v>
      </c>
      <c r="C210" s="35" t="s">
        <v>832</v>
      </c>
      <c r="D210" s="35" t="s">
        <v>44</v>
      </c>
      <c r="E210" s="35">
        <v>2013</v>
      </c>
      <c r="F210" s="5">
        <v>3.4374999999999996E-2</v>
      </c>
      <c r="G210" s="35">
        <v>41</v>
      </c>
      <c r="H210" s="35">
        <v>1</v>
      </c>
      <c r="I210" t="s">
        <v>970</v>
      </c>
    </row>
    <row r="211" spans="1:9" x14ac:dyDescent="0.35">
      <c r="A211" t="str">
        <f t="shared" si="3"/>
        <v>Закиров МатвейМ10</v>
      </c>
      <c r="B211" s="35">
        <v>42</v>
      </c>
      <c r="C211" s="35" t="s">
        <v>833</v>
      </c>
      <c r="D211" s="35" t="s">
        <v>44</v>
      </c>
      <c r="E211" s="35">
        <v>2012</v>
      </c>
      <c r="F211" s="5">
        <v>3.4953703703703702E-2</v>
      </c>
      <c r="G211" s="35">
        <v>42</v>
      </c>
      <c r="H211" s="35">
        <v>1</v>
      </c>
      <c r="I211" t="s">
        <v>970</v>
      </c>
    </row>
    <row r="212" spans="1:9" x14ac:dyDescent="0.35">
      <c r="A212" t="str">
        <f t="shared" si="3"/>
        <v>Ануфриев ЕгорМ10</v>
      </c>
      <c r="B212" s="35">
        <v>43</v>
      </c>
      <c r="C212" s="35" t="s">
        <v>1000</v>
      </c>
      <c r="D212" s="35" t="s">
        <v>149</v>
      </c>
      <c r="E212" s="35">
        <v>2012</v>
      </c>
      <c r="F212" s="35"/>
      <c r="G212" s="35"/>
      <c r="I212" t="s">
        <v>970</v>
      </c>
    </row>
    <row r="213" spans="1:9" x14ac:dyDescent="0.35">
      <c r="A213" t="str">
        <f t="shared" si="3"/>
        <v>Голик СергейМ10</v>
      </c>
      <c r="B213" s="35">
        <v>44</v>
      </c>
      <c r="C213" s="35" t="s">
        <v>1029</v>
      </c>
      <c r="D213" s="35" t="s">
        <v>46</v>
      </c>
      <c r="E213" s="35">
        <v>2013</v>
      </c>
      <c r="F213" s="35"/>
      <c r="G213" s="35"/>
      <c r="I213" t="s">
        <v>970</v>
      </c>
    </row>
    <row r="214" spans="1:9" x14ac:dyDescent="0.35">
      <c r="A214" t="str">
        <f t="shared" si="3"/>
        <v/>
      </c>
      <c r="B214" s="40" t="s">
        <v>1001</v>
      </c>
      <c r="C214" s="40"/>
      <c r="D214" s="40"/>
      <c r="E214" s="40"/>
      <c r="F214" s="40"/>
      <c r="G214" s="40"/>
      <c r="H214" s="40"/>
    </row>
    <row r="215" spans="1:9" x14ac:dyDescent="0.35">
      <c r="A215" t="str">
        <f t="shared" si="3"/>
        <v/>
      </c>
      <c r="B215" s="40"/>
      <c r="C215" s="40"/>
      <c r="D215" s="40"/>
      <c r="E215" s="40"/>
      <c r="F215" s="40"/>
      <c r="G215" s="40"/>
      <c r="H215" s="40"/>
    </row>
    <row r="216" spans="1:9" ht="28" x14ac:dyDescent="0.35">
      <c r="A216" t="str">
        <f t="shared" si="3"/>
        <v>Фамилия, имя</v>
      </c>
      <c r="B216" s="3" t="s">
        <v>20</v>
      </c>
      <c r="C216" s="35" t="s">
        <v>31</v>
      </c>
      <c r="D216" s="35" t="s">
        <v>21</v>
      </c>
      <c r="E216" s="35" t="s">
        <v>22</v>
      </c>
      <c r="F216" s="35" t="s">
        <v>23</v>
      </c>
      <c r="G216" s="35" t="s">
        <v>24</v>
      </c>
      <c r="H216" s="35" t="s">
        <v>25</v>
      </c>
    </row>
    <row r="217" spans="1:9" x14ac:dyDescent="0.35">
      <c r="A217" t="str">
        <f t="shared" si="3"/>
        <v>Леонтьев НикитаМ12</v>
      </c>
      <c r="B217" s="35">
        <v>1</v>
      </c>
      <c r="C217" s="35" t="s">
        <v>226</v>
      </c>
      <c r="D217" s="35" t="s">
        <v>112</v>
      </c>
      <c r="E217" s="35">
        <v>2010</v>
      </c>
      <c r="F217" s="5">
        <v>7.719907407407408E-3</v>
      </c>
      <c r="G217" s="35">
        <v>1</v>
      </c>
      <c r="H217" s="35">
        <v>200</v>
      </c>
      <c r="I217" t="s">
        <v>971</v>
      </c>
    </row>
    <row r="218" spans="1:9" x14ac:dyDescent="0.35">
      <c r="A218" t="str">
        <f t="shared" si="3"/>
        <v>Крюков ГеоргийМ12</v>
      </c>
      <c r="B218" s="35">
        <v>2</v>
      </c>
      <c r="C218" s="35" t="s">
        <v>747</v>
      </c>
      <c r="D218" s="35" t="s">
        <v>44</v>
      </c>
      <c r="E218" s="35">
        <v>2010</v>
      </c>
      <c r="F218" s="5">
        <v>7.789351851851852E-3</v>
      </c>
      <c r="G218" s="35">
        <v>2</v>
      </c>
      <c r="H218" s="35">
        <v>199.2</v>
      </c>
      <c r="I218" t="s">
        <v>971</v>
      </c>
    </row>
    <row r="219" spans="1:9" x14ac:dyDescent="0.35">
      <c r="A219" t="str">
        <f t="shared" si="3"/>
        <v>Мелихов МаксимМ12</v>
      </c>
      <c r="B219" s="35">
        <v>3</v>
      </c>
      <c r="C219" s="35" t="s">
        <v>259</v>
      </c>
      <c r="D219" s="35" t="s">
        <v>61</v>
      </c>
      <c r="E219" s="35">
        <v>2010</v>
      </c>
      <c r="F219" s="5">
        <v>7.8819444444444432E-3</v>
      </c>
      <c r="G219" s="35">
        <v>3</v>
      </c>
      <c r="H219" s="35">
        <v>198</v>
      </c>
      <c r="I219" t="s">
        <v>971</v>
      </c>
    </row>
    <row r="220" spans="1:9" x14ac:dyDescent="0.35">
      <c r="A220" t="str">
        <f t="shared" si="3"/>
        <v>Котляров ВладиславМ12</v>
      </c>
      <c r="B220" s="35">
        <v>4</v>
      </c>
      <c r="C220" s="35" t="s">
        <v>229</v>
      </c>
      <c r="D220" s="35" t="s">
        <v>37</v>
      </c>
      <c r="E220" s="35">
        <v>2010</v>
      </c>
      <c r="F220" s="5">
        <v>7.8935185185185185E-3</v>
      </c>
      <c r="G220" s="35">
        <v>4</v>
      </c>
      <c r="H220" s="35">
        <v>197.8</v>
      </c>
      <c r="I220" t="s">
        <v>971</v>
      </c>
    </row>
    <row r="221" spans="1:9" x14ac:dyDescent="0.35">
      <c r="A221" t="str">
        <f t="shared" si="3"/>
        <v>Остренко МатвейМ12</v>
      </c>
      <c r="B221" s="35">
        <v>5</v>
      </c>
      <c r="C221" s="35" t="s">
        <v>509</v>
      </c>
      <c r="D221" s="35" t="s">
        <v>46</v>
      </c>
      <c r="E221" s="35">
        <v>2010</v>
      </c>
      <c r="F221" s="5">
        <v>8.1944444444444452E-3</v>
      </c>
      <c r="G221" s="35">
        <v>5</v>
      </c>
      <c r="H221" s="35">
        <v>193.9</v>
      </c>
      <c r="I221" t="s">
        <v>971</v>
      </c>
    </row>
    <row r="222" spans="1:9" x14ac:dyDescent="0.35">
      <c r="A222" t="str">
        <f t="shared" si="3"/>
        <v>Махонин МакарМ12</v>
      </c>
      <c r="B222" s="35">
        <v>6</v>
      </c>
      <c r="C222" s="35" t="s">
        <v>227</v>
      </c>
      <c r="D222" s="35" t="s">
        <v>37</v>
      </c>
      <c r="E222" s="35">
        <v>2010</v>
      </c>
      <c r="F222" s="5">
        <v>8.3333333333333332E-3</v>
      </c>
      <c r="G222" s="35">
        <v>6</v>
      </c>
      <c r="H222" s="35">
        <v>192.1</v>
      </c>
      <c r="I222" t="s">
        <v>971</v>
      </c>
    </row>
    <row r="223" spans="1:9" x14ac:dyDescent="0.35">
      <c r="A223" t="str">
        <f t="shared" si="3"/>
        <v>Демиденков АлександрМ12</v>
      </c>
      <c r="B223" s="35">
        <v>7</v>
      </c>
      <c r="C223" s="35" t="s">
        <v>514</v>
      </c>
      <c r="D223" s="35" t="s">
        <v>112</v>
      </c>
      <c r="E223" s="35">
        <v>2010</v>
      </c>
      <c r="F223" s="5">
        <v>8.3680555555555557E-3</v>
      </c>
      <c r="G223" s="35">
        <v>7</v>
      </c>
      <c r="H223" s="35">
        <v>191.7</v>
      </c>
      <c r="I223" t="s">
        <v>971</v>
      </c>
    </row>
    <row r="224" spans="1:9" x14ac:dyDescent="0.35">
      <c r="A224" t="str">
        <f t="shared" si="3"/>
        <v>Зенищев МакарМ12</v>
      </c>
      <c r="B224" s="35">
        <v>8</v>
      </c>
      <c r="C224" s="35" t="s">
        <v>232</v>
      </c>
      <c r="D224" s="35" t="s">
        <v>44</v>
      </c>
      <c r="E224" s="35">
        <v>2010</v>
      </c>
      <c r="F224" s="5">
        <v>8.3796296296296292E-3</v>
      </c>
      <c r="G224" s="35">
        <v>8</v>
      </c>
      <c r="H224" s="35">
        <v>191.5</v>
      </c>
      <c r="I224" t="s">
        <v>971</v>
      </c>
    </row>
    <row r="225" spans="1:9" x14ac:dyDescent="0.35">
      <c r="A225" t="str">
        <f t="shared" si="3"/>
        <v>Мещеряков МаксимМ12</v>
      </c>
      <c r="B225" s="35">
        <v>9</v>
      </c>
      <c r="C225" s="35" t="s">
        <v>522</v>
      </c>
      <c r="D225" s="35" t="s">
        <v>784</v>
      </c>
      <c r="E225" s="35">
        <v>2011</v>
      </c>
      <c r="F225" s="5">
        <v>8.9930555555555545E-3</v>
      </c>
      <c r="G225" s="35">
        <v>9</v>
      </c>
      <c r="H225" s="35">
        <v>183.6</v>
      </c>
      <c r="I225" t="s">
        <v>971</v>
      </c>
    </row>
    <row r="226" spans="1:9" x14ac:dyDescent="0.35">
      <c r="A226" t="str">
        <f t="shared" si="3"/>
        <v>Недосекин ВладимирМ12</v>
      </c>
      <c r="B226" s="35">
        <v>10</v>
      </c>
      <c r="C226" s="35" t="s">
        <v>520</v>
      </c>
      <c r="D226" s="35" t="s">
        <v>39</v>
      </c>
      <c r="E226" s="35">
        <v>2010</v>
      </c>
      <c r="F226" s="5">
        <v>9.2245370370370363E-3</v>
      </c>
      <c r="G226" s="35">
        <v>10</v>
      </c>
      <c r="H226" s="35">
        <v>180.6</v>
      </c>
      <c r="I226" t="s">
        <v>971</v>
      </c>
    </row>
    <row r="227" spans="1:9" x14ac:dyDescent="0.35">
      <c r="A227" t="str">
        <f t="shared" si="3"/>
        <v>Труш ЛевМ12</v>
      </c>
      <c r="B227" s="35">
        <v>11</v>
      </c>
      <c r="C227" s="35" t="s">
        <v>300</v>
      </c>
      <c r="D227" s="35" t="s">
        <v>33</v>
      </c>
      <c r="E227" s="35">
        <v>2011</v>
      </c>
      <c r="F227" s="5">
        <v>9.5023148148148159E-3</v>
      </c>
      <c r="G227" s="35">
        <v>11</v>
      </c>
      <c r="H227" s="35">
        <v>177</v>
      </c>
      <c r="I227" t="s">
        <v>971</v>
      </c>
    </row>
    <row r="228" spans="1:9" x14ac:dyDescent="0.35">
      <c r="A228" t="str">
        <f t="shared" si="3"/>
        <v>Евгащин КириллМ12</v>
      </c>
      <c r="B228" s="35">
        <v>12</v>
      </c>
      <c r="C228" s="35" t="s">
        <v>748</v>
      </c>
      <c r="D228" s="35" t="s">
        <v>46</v>
      </c>
      <c r="E228" s="35">
        <v>2011</v>
      </c>
      <c r="F228" s="5">
        <v>9.5601851851851855E-3</v>
      </c>
      <c r="G228" s="35">
        <v>12</v>
      </c>
      <c r="H228" s="35">
        <v>176.2</v>
      </c>
      <c r="I228" t="s">
        <v>971</v>
      </c>
    </row>
    <row r="229" spans="1:9" x14ac:dyDescent="0.35">
      <c r="A229" t="str">
        <f t="shared" si="3"/>
        <v>Алексеев СтепанМ12</v>
      </c>
      <c r="B229" s="35">
        <v>13</v>
      </c>
      <c r="C229" s="35" t="s">
        <v>1002</v>
      </c>
      <c r="D229" s="35" t="s">
        <v>33</v>
      </c>
      <c r="E229" s="35">
        <v>2010</v>
      </c>
      <c r="F229" s="5">
        <v>9.9652777777777778E-3</v>
      </c>
      <c r="G229" s="35">
        <v>13</v>
      </c>
      <c r="H229" s="35">
        <v>171</v>
      </c>
      <c r="I229" t="s">
        <v>971</v>
      </c>
    </row>
    <row r="230" spans="1:9" x14ac:dyDescent="0.35">
      <c r="A230" t="str">
        <f t="shared" si="3"/>
        <v>Кочетов КириллМ12</v>
      </c>
      <c r="B230" s="35">
        <v>14</v>
      </c>
      <c r="C230" s="35" t="s">
        <v>518</v>
      </c>
      <c r="D230" s="35" t="s">
        <v>39</v>
      </c>
      <c r="E230" s="35">
        <v>2010</v>
      </c>
      <c r="F230" s="5">
        <v>9.9768518518518531E-3</v>
      </c>
      <c r="G230" s="35">
        <v>14</v>
      </c>
      <c r="H230" s="35">
        <v>170.8</v>
      </c>
      <c r="I230" t="s">
        <v>971</v>
      </c>
    </row>
    <row r="231" spans="1:9" x14ac:dyDescent="0.35">
      <c r="A231" t="str">
        <f t="shared" si="3"/>
        <v>Апалихин ВладиславМ12</v>
      </c>
      <c r="B231" s="35">
        <v>15</v>
      </c>
      <c r="C231" s="35" t="s">
        <v>242</v>
      </c>
      <c r="D231" s="35" t="s">
        <v>94</v>
      </c>
      <c r="E231" s="35">
        <v>2011</v>
      </c>
      <c r="F231" s="5">
        <v>1.0150462962962964E-2</v>
      </c>
      <c r="G231" s="35">
        <v>15</v>
      </c>
      <c r="H231" s="35">
        <v>168.6</v>
      </c>
      <c r="I231" t="s">
        <v>971</v>
      </c>
    </row>
    <row r="232" spans="1:9" x14ac:dyDescent="0.35">
      <c r="A232" t="str">
        <f t="shared" si="3"/>
        <v>Чеботарев МихаилМ12</v>
      </c>
      <c r="B232" s="35">
        <v>16</v>
      </c>
      <c r="C232" s="35" t="s">
        <v>249</v>
      </c>
      <c r="D232" s="35" t="s">
        <v>149</v>
      </c>
      <c r="E232" s="35">
        <v>2011</v>
      </c>
      <c r="F232" s="5">
        <v>1.0219907407407408E-2</v>
      </c>
      <c r="G232" s="35">
        <v>16</v>
      </c>
      <c r="H232" s="35">
        <v>167.7</v>
      </c>
      <c r="I232" t="s">
        <v>971</v>
      </c>
    </row>
    <row r="233" spans="1:9" ht="14.5" customHeight="1" x14ac:dyDescent="0.35">
      <c r="A233" t="str">
        <f t="shared" si="3"/>
        <v>Кальченко ДанилаМ12</v>
      </c>
      <c r="B233" s="35">
        <v>17</v>
      </c>
      <c r="C233" s="35" t="s">
        <v>513</v>
      </c>
      <c r="D233" s="35" t="s">
        <v>149</v>
      </c>
      <c r="E233" s="35">
        <v>2010</v>
      </c>
      <c r="F233" s="5">
        <v>1.0277777777777778E-2</v>
      </c>
      <c r="G233" s="35">
        <v>17</v>
      </c>
      <c r="H233" s="35">
        <v>166.9</v>
      </c>
      <c r="I233" t="s">
        <v>971</v>
      </c>
    </row>
    <row r="234" spans="1:9" ht="14.5" customHeight="1" x14ac:dyDescent="0.35">
      <c r="A234" t="str">
        <f t="shared" si="3"/>
        <v>Богатырёв ВладиславМ12</v>
      </c>
      <c r="B234" s="35">
        <v>18</v>
      </c>
      <c r="C234" s="35" t="s">
        <v>754</v>
      </c>
      <c r="D234" s="35" t="s">
        <v>46</v>
      </c>
      <c r="E234" s="35">
        <v>2011</v>
      </c>
      <c r="F234" s="5">
        <v>1.0277777777777778E-2</v>
      </c>
      <c r="G234" s="35">
        <f xml:space="preserve"> 17</f>
        <v>17</v>
      </c>
      <c r="H234" s="35">
        <v>166.9</v>
      </c>
      <c r="I234" t="s">
        <v>971</v>
      </c>
    </row>
    <row r="235" spans="1:9" x14ac:dyDescent="0.35">
      <c r="A235" t="str">
        <f t="shared" si="3"/>
        <v>Полухин АлександрМ12</v>
      </c>
      <c r="B235" s="35">
        <v>19</v>
      </c>
      <c r="C235" s="35" t="s">
        <v>930</v>
      </c>
      <c r="D235" s="35" t="s">
        <v>784</v>
      </c>
      <c r="E235" s="35">
        <v>2010</v>
      </c>
      <c r="F235" s="5">
        <v>1.0324074074074074E-2</v>
      </c>
      <c r="G235" s="35">
        <v>19</v>
      </c>
      <c r="H235" s="35">
        <v>166.3</v>
      </c>
      <c r="I235" t="s">
        <v>971</v>
      </c>
    </row>
    <row r="236" spans="1:9" x14ac:dyDescent="0.35">
      <c r="A236" t="str">
        <f t="shared" si="3"/>
        <v>Пономарев РоманМ12</v>
      </c>
      <c r="B236" s="35">
        <v>20</v>
      </c>
      <c r="C236" s="35" t="s">
        <v>247</v>
      </c>
      <c r="D236" s="35" t="s">
        <v>58</v>
      </c>
      <c r="E236" s="35">
        <v>2011</v>
      </c>
      <c r="F236" s="5">
        <v>1.0381944444444444E-2</v>
      </c>
      <c r="G236" s="35">
        <v>20</v>
      </c>
      <c r="H236" s="35">
        <v>165.6</v>
      </c>
      <c r="I236" t="s">
        <v>971</v>
      </c>
    </row>
    <row r="237" spans="1:9" x14ac:dyDescent="0.35">
      <c r="A237" t="str">
        <f t="shared" si="3"/>
        <v>Меркулов АндрейМ12</v>
      </c>
      <c r="B237" s="35">
        <v>21</v>
      </c>
      <c r="C237" s="35" t="s">
        <v>521</v>
      </c>
      <c r="D237" s="35" t="s">
        <v>112</v>
      </c>
      <c r="E237" s="35">
        <v>2011</v>
      </c>
      <c r="F237" s="5">
        <v>1.0405092592592593E-2</v>
      </c>
      <c r="G237" s="35">
        <v>21</v>
      </c>
      <c r="H237" s="35">
        <v>165.3</v>
      </c>
      <c r="I237" t="s">
        <v>971</v>
      </c>
    </row>
    <row r="238" spans="1:9" x14ac:dyDescent="0.35">
      <c r="A238" t="str">
        <f t="shared" si="3"/>
        <v>Панков НикитаМ12</v>
      </c>
      <c r="B238" s="35">
        <v>22</v>
      </c>
      <c r="C238" s="35" t="s">
        <v>228</v>
      </c>
      <c r="D238" s="35" t="s">
        <v>37</v>
      </c>
      <c r="E238" s="35">
        <v>2010</v>
      </c>
      <c r="F238" s="5">
        <v>1.042824074074074E-2</v>
      </c>
      <c r="G238" s="35">
        <v>22</v>
      </c>
      <c r="H238" s="35">
        <v>165</v>
      </c>
      <c r="I238" t="s">
        <v>971</v>
      </c>
    </row>
    <row r="239" spans="1:9" x14ac:dyDescent="0.35">
      <c r="A239" t="str">
        <f t="shared" si="3"/>
        <v>Тютин ВиталийМ12</v>
      </c>
      <c r="B239" s="35">
        <v>23</v>
      </c>
      <c r="C239" s="35" t="s">
        <v>1030</v>
      </c>
      <c r="D239" s="35" t="s">
        <v>61</v>
      </c>
      <c r="E239" s="35">
        <v>2010</v>
      </c>
      <c r="F239" s="5">
        <v>1.042824074074074E-2</v>
      </c>
      <c r="G239" s="35">
        <f xml:space="preserve"> 22</f>
        <v>22</v>
      </c>
      <c r="H239" s="35">
        <v>165</v>
      </c>
      <c r="I239" t="s">
        <v>971</v>
      </c>
    </row>
    <row r="240" spans="1:9" x14ac:dyDescent="0.35">
      <c r="A240" t="str">
        <f t="shared" si="3"/>
        <v>Митин АлександрМ12</v>
      </c>
      <c r="B240" s="35">
        <v>24</v>
      </c>
      <c r="C240" s="35" t="s">
        <v>749</v>
      </c>
      <c r="D240" s="35" t="s">
        <v>61</v>
      </c>
      <c r="E240" s="35">
        <v>2010</v>
      </c>
      <c r="F240" s="5">
        <v>1.0439814814814813E-2</v>
      </c>
      <c r="G240" s="35">
        <v>24</v>
      </c>
      <c r="H240" s="35">
        <v>164.8</v>
      </c>
      <c r="I240" t="s">
        <v>971</v>
      </c>
    </row>
    <row r="241" spans="1:9" x14ac:dyDescent="0.35">
      <c r="A241" t="str">
        <f t="shared" si="3"/>
        <v>Титов АлександрМ12</v>
      </c>
      <c r="B241" s="35">
        <v>25</v>
      </c>
      <c r="C241" s="35" t="s">
        <v>841</v>
      </c>
      <c r="D241" s="35" t="s">
        <v>33</v>
      </c>
      <c r="E241" s="35">
        <v>2010</v>
      </c>
      <c r="F241" s="5">
        <v>1.0601851851851854E-2</v>
      </c>
      <c r="G241" s="35">
        <v>25</v>
      </c>
      <c r="H241" s="35">
        <v>162.69999999999999</v>
      </c>
      <c r="I241" t="s">
        <v>971</v>
      </c>
    </row>
    <row r="242" spans="1:9" x14ac:dyDescent="0.35">
      <c r="A242" t="str">
        <f t="shared" si="3"/>
        <v>Панин АртёмМ12</v>
      </c>
      <c r="B242" s="35">
        <v>26</v>
      </c>
      <c r="C242" s="35" t="s">
        <v>243</v>
      </c>
      <c r="D242" s="35" t="s">
        <v>61</v>
      </c>
      <c r="E242" s="35">
        <v>2011</v>
      </c>
      <c r="F242" s="5">
        <v>1.068287037037037E-2</v>
      </c>
      <c r="G242" s="35">
        <v>26</v>
      </c>
      <c r="H242" s="35">
        <v>161.69999999999999</v>
      </c>
      <c r="I242" t="s">
        <v>971</v>
      </c>
    </row>
    <row r="243" spans="1:9" x14ac:dyDescent="0.35">
      <c r="A243" t="str">
        <f t="shared" si="3"/>
        <v>Сухоруков ИльяМ12</v>
      </c>
      <c r="B243" s="35">
        <v>27</v>
      </c>
      <c r="C243" s="35" t="s">
        <v>246</v>
      </c>
      <c r="D243" s="35" t="s">
        <v>94</v>
      </c>
      <c r="E243" s="35">
        <v>2011</v>
      </c>
      <c r="F243" s="5">
        <v>1.1018518518518518E-2</v>
      </c>
      <c r="G243" s="35">
        <v>27</v>
      </c>
      <c r="H243" s="35">
        <v>157.30000000000001</v>
      </c>
      <c r="I243" t="s">
        <v>971</v>
      </c>
    </row>
    <row r="244" spans="1:9" x14ac:dyDescent="0.35">
      <c r="A244" t="str">
        <f t="shared" si="3"/>
        <v>Стрельников ОлегМ12</v>
      </c>
      <c r="B244" s="35">
        <v>28</v>
      </c>
      <c r="C244" s="35" t="s">
        <v>532</v>
      </c>
      <c r="D244" s="35" t="s">
        <v>46</v>
      </c>
      <c r="E244" s="35">
        <v>2011</v>
      </c>
      <c r="F244" s="5">
        <v>1.113425925925926E-2</v>
      </c>
      <c r="G244" s="35">
        <v>28</v>
      </c>
      <c r="H244" s="35">
        <v>155.80000000000001</v>
      </c>
      <c r="I244" t="s">
        <v>971</v>
      </c>
    </row>
    <row r="245" spans="1:9" ht="14.5" customHeight="1" x14ac:dyDescent="0.35">
      <c r="A245" t="str">
        <f t="shared" si="3"/>
        <v>Тихонов ВалерийМ12</v>
      </c>
      <c r="B245" s="35">
        <v>29</v>
      </c>
      <c r="C245" s="35" t="s">
        <v>237</v>
      </c>
      <c r="D245" s="35" t="s">
        <v>37</v>
      </c>
      <c r="E245" s="35">
        <v>2011</v>
      </c>
      <c r="F245" s="5">
        <v>1.1215277777777777E-2</v>
      </c>
      <c r="G245" s="35">
        <v>29</v>
      </c>
      <c r="H245" s="35">
        <v>154.80000000000001</v>
      </c>
      <c r="I245" t="s">
        <v>971</v>
      </c>
    </row>
    <row r="246" spans="1:9" ht="14.5" customHeight="1" x14ac:dyDescent="0.35">
      <c r="A246" t="str">
        <f t="shared" si="3"/>
        <v>Дрозд ДмитрийМ12</v>
      </c>
      <c r="B246" s="35">
        <v>30</v>
      </c>
      <c r="C246" s="35" t="s">
        <v>534</v>
      </c>
      <c r="D246" s="35" t="s">
        <v>37</v>
      </c>
      <c r="E246" s="35">
        <v>2010</v>
      </c>
      <c r="F246" s="5">
        <v>1.1377314814814814E-2</v>
      </c>
      <c r="G246" s="35">
        <v>30</v>
      </c>
      <c r="H246" s="35">
        <v>152.69999999999999</v>
      </c>
      <c r="I246" t="s">
        <v>971</v>
      </c>
    </row>
    <row r="247" spans="1:9" x14ac:dyDescent="0.35">
      <c r="A247" t="str">
        <f t="shared" si="3"/>
        <v>Щербатых АндрейМ12</v>
      </c>
      <c r="B247" s="35">
        <v>31</v>
      </c>
      <c r="C247" s="35" t="s">
        <v>1037</v>
      </c>
      <c r="D247" s="35" t="s">
        <v>98</v>
      </c>
      <c r="E247" s="35">
        <v>2010</v>
      </c>
      <c r="F247" s="5">
        <v>1.1817129629629629E-2</v>
      </c>
      <c r="G247" s="35">
        <v>31</v>
      </c>
      <c r="H247" s="35">
        <v>147</v>
      </c>
      <c r="I247" t="s">
        <v>971</v>
      </c>
    </row>
    <row r="248" spans="1:9" x14ac:dyDescent="0.35">
      <c r="A248" t="str">
        <f t="shared" si="3"/>
        <v>Петрунин АлександрМ12</v>
      </c>
      <c r="B248" s="35">
        <v>32</v>
      </c>
      <c r="C248" s="35" t="s">
        <v>238</v>
      </c>
      <c r="D248" s="35" t="s">
        <v>46</v>
      </c>
      <c r="E248" s="35">
        <v>2010</v>
      </c>
      <c r="F248" s="5">
        <v>1.2094907407407408E-2</v>
      </c>
      <c r="G248" s="35">
        <v>32</v>
      </c>
      <c r="H248" s="35">
        <v>143.4</v>
      </c>
      <c r="I248" t="s">
        <v>971</v>
      </c>
    </row>
    <row r="249" spans="1:9" x14ac:dyDescent="0.35">
      <c r="A249" t="str">
        <f t="shared" si="3"/>
        <v>Корсюк ДмитрийМ12</v>
      </c>
      <c r="B249" s="35">
        <v>33</v>
      </c>
      <c r="C249" s="35" t="s">
        <v>1038</v>
      </c>
      <c r="D249" s="35" t="s">
        <v>112</v>
      </c>
      <c r="E249" s="35">
        <v>2010</v>
      </c>
      <c r="F249" s="5">
        <v>1.2222222222222223E-2</v>
      </c>
      <c r="G249" s="35">
        <v>33</v>
      </c>
      <c r="H249" s="35">
        <v>141.69999999999999</v>
      </c>
      <c r="I249" t="s">
        <v>971</v>
      </c>
    </row>
    <row r="250" spans="1:9" x14ac:dyDescent="0.35">
      <c r="A250" t="str">
        <f t="shared" si="3"/>
        <v>Сайгаков КонстантинМ12</v>
      </c>
      <c r="B250" s="35">
        <v>34</v>
      </c>
      <c r="C250" s="35" t="s">
        <v>254</v>
      </c>
      <c r="D250" s="35" t="s">
        <v>44</v>
      </c>
      <c r="E250" s="35">
        <v>2010</v>
      </c>
      <c r="F250" s="5">
        <v>1.2268518518518519E-2</v>
      </c>
      <c r="G250" s="35">
        <v>34</v>
      </c>
      <c r="H250" s="35">
        <v>141.1</v>
      </c>
      <c r="I250" t="s">
        <v>971</v>
      </c>
    </row>
    <row r="251" spans="1:9" x14ac:dyDescent="0.35">
      <c r="A251" t="str">
        <f t="shared" si="3"/>
        <v>Савченко ИванМ12</v>
      </c>
      <c r="B251" s="35">
        <v>35</v>
      </c>
      <c r="C251" s="35" t="s">
        <v>895</v>
      </c>
      <c r="D251" s="35" t="s">
        <v>61</v>
      </c>
      <c r="E251" s="35">
        <v>2011</v>
      </c>
      <c r="F251" s="5">
        <v>1.2337962962962962E-2</v>
      </c>
      <c r="G251" s="35">
        <v>35</v>
      </c>
      <c r="H251" s="35">
        <v>140.19999999999999</v>
      </c>
      <c r="I251" t="s">
        <v>971</v>
      </c>
    </row>
    <row r="252" spans="1:9" x14ac:dyDescent="0.35">
      <c r="A252" t="str">
        <f t="shared" si="3"/>
        <v>Клевцов ИванМ12</v>
      </c>
      <c r="B252" s="35">
        <v>36</v>
      </c>
      <c r="C252" s="35" t="s">
        <v>256</v>
      </c>
      <c r="D252" s="35" t="s">
        <v>58</v>
      </c>
      <c r="E252" s="35">
        <v>2010</v>
      </c>
      <c r="F252" s="5">
        <v>1.2650462962962962E-2</v>
      </c>
      <c r="G252" s="35">
        <v>36</v>
      </c>
      <c r="H252" s="35">
        <v>136.19999999999999</v>
      </c>
      <c r="I252" t="s">
        <v>971</v>
      </c>
    </row>
    <row r="253" spans="1:9" x14ac:dyDescent="0.35">
      <c r="A253" t="str">
        <f t="shared" si="3"/>
        <v>Инютин СтаниславМ12</v>
      </c>
      <c r="B253" s="35">
        <v>37</v>
      </c>
      <c r="C253" s="35" t="s">
        <v>751</v>
      </c>
      <c r="D253" s="35" t="s">
        <v>33</v>
      </c>
      <c r="E253" s="35">
        <v>2011</v>
      </c>
      <c r="F253" s="5">
        <v>1.2685185185185183E-2</v>
      </c>
      <c r="G253" s="35">
        <v>37</v>
      </c>
      <c r="H253" s="35">
        <v>135.69999999999999</v>
      </c>
      <c r="I253" t="s">
        <v>971</v>
      </c>
    </row>
    <row r="254" spans="1:9" x14ac:dyDescent="0.35">
      <c r="A254" t="str">
        <f t="shared" si="3"/>
        <v>Столповский МаксимМ12</v>
      </c>
      <c r="B254" s="35">
        <v>38</v>
      </c>
      <c r="C254" s="35" t="s">
        <v>846</v>
      </c>
      <c r="D254" s="35" t="s">
        <v>33</v>
      </c>
      <c r="E254" s="35">
        <v>2011</v>
      </c>
      <c r="F254" s="5">
        <v>1.269675925925926E-2</v>
      </c>
      <c r="G254" s="35">
        <v>38</v>
      </c>
      <c r="H254" s="35">
        <v>135.6</v>
      </c>
      <c r="I254" t="s">
        <v>971</v>
      </c>
    </row>
    <row r="255" spans="1:9" x14ac:dyDescent="0.35">
      <c r="A255" t="str">
        <f t="shared" si="3"/>
        <v>Скопинцев СтепанМ12</v>
      </c>
      <c r="B255" s="35">
        <v>39</v>
      </c>
      <c r="C255" s="35" t="s">
        <v>753</v>
      </c>
      <c r="D255" s="35" t="s">
        <v>98</v>
      </c>
      <c r="E255" s="35">
        <v>2010</v>
      </c>
      <c r="F255" s="5">
        <v>1.3125E-2</v>
      </c>
      <c r="G255" s="35">
        <v>39</v>
      </c>
      <c r="H255" s="35">
        <v>130</v>
      </c>
      <c r="I255" t="s">
        <v>971</v>
      </c>
    </row>
    <row r="256" spans="1:9" x14ac:dyDescent="0.35">
      <c r="A256" t="str">
        <f t="shared" si="3"/>
        <v>Воронов АлександрМ12</v>
      </c>
      <c r="B256" s="35">
        <v>40</v>
      </c>
      <c r="C256" s="35" t="s">
        <v>1031</v>
      </c>
      <c r="D256" s="35" t="s">
        <v>46</v>
      </c>
      <c r="E256" s="35">
        <v>2011</v>
      </c>
      <c r="F256" s="5">
        <v>1.3402777777777777E-2</v>
      </c>
      <c r="G256" s="35">
        <v>40</v>
      </c>
      <c r="H256" s="35">
        <v>126.4</v>
      </c>
      <c r="I256" t="s">
        <v>971</v>
      </c>
    </row>
    <row r="257" spans="1:9" ht="14.5" customHeight="1" x14ac:dyDescent="0.35">
      <c r="A257" t="str">
        <f t="shared" si="3"/>
        <v>Корниенко ЯрославМ12</v>
      </c>
      <c r="B257" s="35">
        <v>41</v>
      </c>
      <c r="C257" s="35" t="s">
        <v>1032</v>
      </c>
      <c r="D257" s="35" t="s">
        <v>35</v>
      </c>
      <c r="E257" s="35">
        <v>2011</v>
      </c>
      <c r="F257" s="5">
        <v>1.3541666666666667E-2</v>
      </c>
      <c r="G257" s="35">
        <v>41</v>
      </c>
      <c r="H257" s="35">
        <v>124.6</v>
      </c>
      <c r="I257" t="s">
        <v>971</v>
      </c>
    </row>
    <row r="258" spans="1:9" ht="14.5" customHeight="1" x14ac:dyDescent="0.35">
      <c r="A258" t="str">
        <f t="shared" si="3"/>
        <v>Насонов КириллМ12</v>
      </c>
      <c r="B258" s="35">
        <v>42</v>
      </c>
      <c r="C258" s="35" t="s">
        <v>690</v>
      </c>
      <c r="D258" s="35" t="s">
        <v>35</v>
      </c>
      <c r="E258" s="35">
        <v>2011</v>
      </c>
      <c r="F258" s="5">
        <v>1.3599537037037037E-2</v>
      </c>
      <c r="G258" s="35">
        <v>42</v>
      </c>
      <c r="H258" s="35">
        <v>123.9</v>
      </c>
      <c r="I258" t="s">
        <v>971</v>
      </c>
    </row>
    <row r="259" spans="1:9" x14ac:dyDescent="0.35">
      <c r="A259" t="str">
        <f t="shared" si="3"/>
        <v>Ерузин ЕгорМ12</v>
      </c>
      <c r="B259" s="35">
        <v>43</v>
      </c>
      <c r="C259" s="35" t="s">
        <v>1039</v>
      </c>
      <c r="D259" s="35" t="s">
        <v>46</v>
      </c>
      <c r="E259" s="35">
        <v>2010</v>
      </c>
      <c r="F259" s="5">
        <v>1.3622685185185184E-2</v>
      </c>
      <c r="G259" s="35">
        <v>43</v>
      </c>
      <c r="H259" s="35">
        <v>123.6</v>
      </c>
      <c r="I259" t="s">
        <v>971</v>
      </c>
    </row>
    <row r="260" spans="1:9" x14ac:dyDescent="0.35">
      <c r="A260" t="str">
        <f t="shared" si="3"/>
        <v>Бушманов МихаилМ12</v>
      </c>
      <c r="B260" s="35">
        <v>44</v>
      </c>
      <c r="C260" s="35" t="s">
        <v>523</v>
      </c>
      <c r="D260" s="35" t="s">
        <v>94</v>
      </c>
      <c r="E260" s="35">
        <v>2010</v>
      </c>
      <c r="F260" s="5">
        <v>1.3773148148148147E-2</v>
      </c>
      <c r="G260" s="35">
        <v>44</v>
      </c>
      <c r="H260" s="35">
        <v>121.6</v>
      </c>
      <c r="I260" t="s">
        <v>971</v>
      </c>
    </row>
    <row r="261" spans="1:9" x14ac:dyDescent="0.35">
      <c r="A261" t="str">
        <f t="shared" si="3"/>
        <v>Животягин ДмитрийМ12</v>
      </c>
      <c r="B261" s="35">
        <v>45</v>
      </c>
      <c r="C261" s="35" t="s">
        <v>687</v>
      </c>
      <c r="D261" s="35" t="s">
        <v>37</v>
      </c>
      <c r="E261" s="35">
        <v>2010</v>
      </c>
      <c r="F261" s="5">
        <v>1.4340277777777776E-2</v>
      </c>
      <c r="G261" s="35">
        <v>45</v>
      </c>
      <c r="H261" s="35">
        <v>114.3</v>
      </c>
      <c r="I261" t="s">
        <v>971</v>
      </c>
    </row>
    <row r="262" spans="1:9" ht="14.5" customHeight="1" x14ac:dyDescent="0.35">
      <c r="A262" t="str">
        <f t="shared" si="3"/>
        <v>Головин МаксимМ12</v>
      </c>
      <c r="B262" s="35">
        <v>46</v>
      </c>
      <c r="C262" s="35" t="s">
        <v>258</v>
      </c>
      <c r="D262" s="35" t="s">
        <v>33</v>
      </c>
      <c r="E262" s="35">
        <v>2010</v>
      </c>
      <c r="F262" s="5">
        <v>1.4895833333333332E-2</v>
      </c>
      <c r="G262" s="35">
        <v>46</v>
      </c>
      <c r="H262" s="35">
        <v>107.1</v>
      </c>
      <c r="I262" t="s">
        <v>971</v>
      </c>
    </row>
    <row r="263" spans="1:9" ht="14.5" customHeight="1" x14ac:dyDescent="0.35">
      <c r="A263" t="str">
        <f t="shared" si="3"/>
        <v>Шушков РусланМ12</v>
      </c>
      <c r="B263" s="35">
        <v>47</v>
      </c>
      <c r="C263" s="35" t="s">
        <v>1033</v>
      </c>
      <c r="D263" s="35" t="s">
        <v>58</v>
      </c>
      <c r="E263" s="35">
        <v>2011</v>
      </c>
      <c r="F263" s="5">
        <v>1.5219907407407409E-2</v>
      </c>
      <c r="G263" s="35">
        <v>47</v>
      </c>
      <c r="H263" s="35">
        <v>102.9</v>
      </c>
      <c r="I263" t="s">
        <v>971</v>
      </c>
    </row>
    <row r="264" spans="1:9" x14ac:dyDescent="0.35">
      <c r="A264" t="str">
        <f t="shared" si="3"/>
        <v>Алексеев ИванМ12</v>
      </c>
      <c r="B264" s="35">
        <v>48</v>
      </c>
      <c r="C264" s="35" t="s">
        <v>1003</v>
      </c>
      <c r="D264" s="35" t="s">
        <v>33</v>
      </c>
      <c r="E264" s="35">
        <v>2010</v>
      </c>
      <c r="F264" s="5">
        <v>1.525462962962963E-2</v>
      </c>
      <c r="G264" s="35">
        <v>48</v>
      </c>
      <c r="H264" s="35">
        <v>102.4</v>
      </c>
      <c r="I264" t="s">
        <v>971</v>
      </c>
    </row>
    <row r="265" spans="1:9" x14ac:dyDescent="0.35">
      <c r="A265" t="str">
        <f t="shared" si="3"/>
        <v>Гридяев Степан</v>
      </c>
      <c r="B265" s="35">
        <v>49</v>
      </c>
      <c r="C265" s="35" t="s">
        <v>850</v>
      </c>
      <c r="D265" s="35" t="s">
        <v>61</v>
      </c>
      <c r="E265" s="35">
        <v>2011</v>
      </c>
      <c r="F265" s="5">
        <v>1.6192129629629629E-2</v>
      </c>
      <c r="G265" s="35">
        <v>49</v>
      </c>
      <c r="H265" s="35">
        <v>90.3</v>
      </c>
    </row>
    <row r="266" spans="1:9" x14ac:dyDescent="0.35">
      <c r="A266" t="str">
        <f t="shared" si="3"/>
        <v>Пырков Константин</v>
      </c>
      <c r="B266" s="35">
        <v>50</v>
      </c>
      <c r="C266" s="35" t="s">
        <v>251</v>
      </c>
      <c r="D266" s="35" t="s">
        <v>35</v>
      </c>
      <c r="E266" s="35">
        <v>2011</v>
      </c>
      <c r="F266" s="5">
        <v>1.6747685185185185E-2</v>
      </c>
      <c r="G266" s="35">
        <v>50</v>
      </c>
      <c r="H266" s="35">
        <v>83.1</v>
      </c>
    </row>
    <row r="267" spans="1:9" x14ac:dyDescent="0.35">
      <c r="A267" t="str">
        <f t="shared" si="3"/>
        <v>Руднев Иван</v>
      </c>
      <c r="B267" s="35">
        <v>51</v>
      </c>
      <c r="C267" s="35" t="s">
        <v>265</v>
      </c>
      <c r="D267" s="35" t="s">
        <v>48</v>
      </c>
      <c r="E267" s="35">
        <v>2011</v>
      </c>
      <c r="F267" s="5">
        <v>1.6979166666666667E-2</v>
      </c>
      <c r="G267" s="35">
        <v>51</v>
      </c>
      <c r="H267" s="35">
        <v>80.099999999999994</v>
      </c>
    </row>
    <row r="268" spans="1:9" x14ac:dyDescent="0.35">
      <c r="A268" t="str">
        <f t="shared" si="3"/>
        <v>Шкурган Михаил</v>
      </c>
      <c r="B268" s="35">
        <v>52</v>
      </c>
      <c r="C268" s="35" t="s">
        <v>755</v>
      </c>
      <c r="D268" s="35" t="s">
        <v>35</v>
      </c>
      <c r="E268" s="35">
        <v>2011</v>
      </c>
      <c r="F268" s="5">
        <v>1.8287037037037036E-2</v>
      </c>
      <c r="G268" s="35">
        <v>52</v>
      </c>
      <c r="H268" s="35">
        <v>63.2</v>
      </c>
    </row>
    <row r="269" spans="1:9" x14ac:dyDescent="0.35">
      <c r="A269" t="str">
        <f t="shared" si="3"/>
        <v>Кабанов Ярослав</v>
      </c>
      <c r="B269" s="35">
        <v>53</v>
      </c>
      <c r="C269" s="35" t="s">
        <v>519</v>
      </c>
      <c r="D269" s="35" t="s">
        <v>39</v>
      </c>
      <c r="E269" s="35">
        <v>2010</v>
      </c>
      <c r="F269" s="5">
        <v>1.8993055555555558E-2</v>
      </c>
      <c r="G269" s="35">
        <v>53</v>
      </c>
      <c r="H269" s="35">
        <v>54</v>
      </c>
    </row>
    <row r="270" spans="1:9" x14ac:dyDescent="0.35">
      <c r="A270" t="str">
        <f t="shared" ref="A270:A333" si="4">C270&amp;I270</f>
        <v>Хрупин Михаил</v>
      </c>
      <c r="B270" s="35">
        <v>54</v>
      </c>
      <c r="C270" s="35" t="s">
        <v>931</v>
      </c>
      <c r="D270" s="35" t="s">
        <v>46</v>
      </c>
      <c r="E270" s="35">
        <v>2011</v>
      </c>
      <c r="F270" s="5">
        <v>1.9710648148148147E-2</v>
      </c>
      <c r="G270" s="35">
        <v>54</v>
      </c>
      <c r="H270" s="35">
        <v>44.7</v>
      </c>
    </row>
    <row r="271" spans="1:9" x14ac:dyDescent="0.35">
      <c r="A271" t="str">
        <f t="shared" si="4"/>
        <v>Свиридов Ярослав</v>
      </c>
      <c r="B271" s="35">
        <v>55</v>
      </c>
      <c r="C271" s="35" t="s">
        <v>252</v>
      </c>
      <c r="D271" s="35" t="s">
        <v>37</v>
      </c>
      <c r="E271" s="35">
        <v>2011</v>
      </c>
      <c r="F271" s="35"/>
      <c r="G271" s="35"/>
    </row>
    <row r="272" spans="1:9" x14ac:dyDescent="0.35">
      <c r="A272" t="str">
        <f t="shared" si="4"/>
        <v/>
      </c>
      <c r="B272" s="40" t="s">
        <v>1004</v>
      </c>
      <c r="C272" s="40"/>
      <c r="D272" s="40"/>
      <c r="E272" s="40"/>
      <c r="F272" s="40"/>
      <c r="G272" s="40"/>
      <c r="H272" s="40"/>
    </row>
    <row r="273" spans="1:9" ht="14.5" customHeight="1" x14ac:dyDescent="0.35">
      <c r="A273" t="str">
        <f t="shared" si="4"/>
        <v/>
      </c>
      <c r="B273" s="40"/>
      <c r="C273" s="40"/>
      <c r="D273" s="40"/>
      <c r="E273" s="40"/>
      <c r="F273" s="40"/>
      <c r="G273" s="40"/>
      <c r="H273" s="40"/>
    </row>
    <row r="274" spans="1:9" ht="14.5" customHeight="1" x14ac:dyDescent="0.35">
      <c r="A274" t="str">
        <f t="shared" si="4"/>
        <v>Фамилия, имя</v>
      </c>
      <c r="B274" s="3" t="s">
        <v>20</v>
      </c>
      <c r="C274" s="35" t="s">
        <v>31</v>
      </c>
      <c r="D274" s="35" t="s">
        <v>21</v>
      </c>
      <c r="E274" s="35" t="s">
        <v>22</v>
      </c>
      <c r="F274" s="35" t="s">
        <v>23</v>
      </c>
      <c r="G274" s="35" t="s">
        <v>24</v>
      </c>
      <c r="H274" s="35" t="s">
        <v>25</v>
      </c>
    </row>
    <row r="275" spans="1:9" x14ac:dyDescent="0.35">
      <c r="A275" t="str">
        <f t="shared" si="4"/>
        <v>Молодских КириллМ14</v>
      </c>
      <c r="B275" s="35">
        <v>1</v>
      </c>
      <c r="C275" s="35" t="s">
        <v>270</v>
      </c>
      <c r="D275" s="35" t="s">
        <v>98</v>
      </c>
      <c r="E275" s="35">
        <v>2009</v>
      </c>
      <c r="F275" s="5">
        <v>7.6388888888888886E-3</v>
      </c>
      <c r="G275" s="35">
        <v>1</v>
      </c>
      <c r="H275" s="35">
        <v>200</v>
      </c>
      <c r="I275" t="s">
        <v>972</v>
      </c>
    </row>
    <row r="276" spans="1:9" x14ac:dyDescent="0.35">
      <c r="A276" t="str">
        <f t="shared" si="4"/>
        <v>Коноплев ЛеонидМ14</v>
      </c>
      <c r="B276" s="35">
        <v>2</v>
      </c>
      <c r="C276" s="35" t="s">
        <v>280</v>
      </c>
      <c r="D276" s="35" t="s">
        <v>94</v>
      </c>
      <c r="E276" s="35">
        <v>2009</v>
      </c>
      <c r="F276" s="5">
        <v>7.8125E-3</v>
      </c>
      <c r="G276" s="35">
        <v>2</v>
      </c>
      <c r="H276" s="35">
        <v>197.8</v>
      </c>
      <c r="I276" t="s">
        <v>972</v>
      </c>
    </row>
    <row r="277" spans="1:9" x14ac:dyDescent="0.35">
      <c r="A277" t="str">
        <f t="shared" si="4"/>
        <v>Шелковников СтепанМ14</v>
      </c>
      <c r="B277" s="35">
        <v>3</v>
      </c>
      <c r="C277" s="35" t="s">
        <v>541</v>
      </c>
      <c r="D277" s="35" t="s">
        <v>35</v>
      </c>
      <c r="E277" s="35">
        <v>2009</v>
      </c>
      <c r="F277" s="5">
        <v>7.8819444444444432E-3</v>
      </c>
      <c r="G277" s="35">
        <v>3</v>
      </c>
      <c r="H277" s="35">
        <v>196.9</v>
      </c>
      <c r="I277" t="s">
        <v>972</v>
      </c>
    </row>
    <row r="278" spans="1:9" x14ac:dyDescent="0.35">
      <c r="A278" t="str">
        <f t="shared" si="4"/>
        <v>Хлуднев КириллМ14</v>
      </c>
      <c r="B278" s="35">
        <v>4</v>
      </c>
      <c r="C278" s="35" t="s">
        <v>546</v>
      </c>
      <c r="D278" s="35" t="s">
        <v>35</v>
      </c>
      <c r="E278" s="35">
        <v>2008</v>
      </c>
      <c r="F278" s="5">
        <v>8.1481481481481474E-3</v>
      </c>
      <c r="G278" s="35">
        <v>4</v>
      </c>
      <c r="H278" s="35">
        <v>193.4</v>
      </c>
      <c r="I278" t="s">
        <v>972</v>
      </c>
    </row>
    <row r="279" spans="1:9" x14ac:dyDescent="0.35">
      <c r="A279" t="str">
        <f t="shared" si="4"/>
        <v>Уразов СеменМ14</v>
      </c>
      <c r="B279" s="35">
        <v>5</v>
      </c>
      <c r="C279" s="35" t="s">
        <v>277</v>
      </c>
      <c r="D279" s="35" t="s">
        <v>112</v>
      </c>
      <c r="E279" s="35">
        <v>2008</v>
      </c>
      <c r="F279" s="5">
        <v>8.611111111111111E-3</v>
      </c>
      <c r="G279" s="35">
        <v>5</v>
      </c>
      <c r="H279" s="35">
        <v>187.3</v>
      </c>
      <c r="I279" t="s">
        <v>972</v>
      </c>
    </row>
    <row r="280" spans="1:9" x14ac:dyDescent="0.35">
      <c r="A280" t="str">
        <f t="shared" si="4"/>
        <v>Арапов АртемийМ14</v>
      </c>
      <c r="B280" s="35">
        <v>6</v>
      </c>
      <c r="C280" s="35" t="s">
        <v>274</v>
      </c>
      <c r="D280" s="35" t="s">
        <v>35</v>
      </c>
      <c r="E280" s="35">
        <v>2008</v>
      </c>
      <c r="F280" s="5">
        <v>8.7384259259259255E-3</v>
      </c>
      <c r="G280" s="35">
        <v>6</v>
      </c>
      <c r="H280" s="35">
        <v>185.7</v>
      </c>
      <c r="I280" t="s">
        <v>972</v>
      </c>
    </row>
    <row r="281" spans="1:9" x14ac:dyDescent="0.35">
      <c r="A281" t="str">
        <f t="shared" si="4"/>
        <v>Хованский ВладимирМ14</v>
      </c>
      <c r="B281" s="35">
        <v>7</v>
      </c>
      <c r="C281" s="35" t="s">
        <v>271</v>
      </c>
      <c r="D281" s="35" t="s">
        <v>33</v>
      </c>
      <c r="E281" s="35">
        <v>2009</v>
      </c>
      <c r="F281" s="5">
        <v>8.7615740740740744E-3</v>
      </c>
      <c r="G281" s="35">
        <v>7</v>
      </c>
      <c r="H281" s="35">
        <v>185.4</v>
      </c>
      <c r="I281" t="s">
        <v>972</v>
      </c>
    </row>
    <row r="282" spans="1:9" x14ac:dyDescent="0.35">
      <c r="A282" t="str">
        <f t="shared" si="4"/>
        <v>Андрианов АлександрМ14</v>
      </c>
      <c r="B282" s="35">
        <v>8</v>
      </c>
      <c r="C282" s="35" t="s">
        <v>759</v>
      </c>
      <c r="D282" s="35" t="s">
        <v>784</v>
      </c>
      <c r="E282" s="35">
        <v>2008</v>
      </c>
      <c r="F282" s="5">
        <v>9.0393518518518522E-3</v>
      </c>
      <c r="G282" s="35">
        <v>8</v>
      </c>
      <c r="H282" s="35">
        <v>181.7</v>
      </c>
      <c r="I282" t="s">
        <v>972</v>
      </c>
    </row>
    <row r="283" spans="1:9" x14ac:dyDescent="0.35">
      <c r="A283" t="str">
        <f t="shared" si="4"/>
        <v>Нагорный МаксимМ14</v>
      </c>
      <c r="B283" s="35">
        <v>9</v>
      </c>
      <c r="C283" s="35" t="s">
        <v>273</v>
      </c>
      <c r="D283" s="35" t="s">
        <v>98</v>
      </c>
      <c r="E283" s="35">
        <v>2009</v>
      </c>
      <c r="F283" s="5">
        <v>9.2824074074074076E-3</v>
      </c>
      <c r="G283" s="35">
        <v>9</v>
      </c>
      <c r="H283" s="35">
        <v>178.5</v>
      </c>
      <c r="I283" t="s">
        <v>972</v>
      </c>
    </row>
    <row r="284" spans="1:9" x14ac:dyDescent="0.35">
      <c r="A284" t="str">
        <f t="shared" si="4"/>
        <v>Дорохин АлександрМ14</v>
      </c>
      <c r="B284" s="35">
        <v>10</v>
      </c>
      <c r="C284" s="35" t="s">
        <v>278</v>
      </c>
      <c r="D284" s="35" t="s">
        <v>46</v>
      </c>
      <c r="E284" s="35">
        <v>2008</v>
      </c>
      <c r="F284" s="5">
        <v>9.2939814814814812E-3</v>
      </c>
      <c r="G284" s="35">
        <v>10</v>
      </c>
      <c r="H284" s="35">
        <v>178.4</v>
      </c>
      <c r="I284" t="s">
        <v>972</v>
      </c>
    </row>
    <row r="285" spans="1:9" x14ac:dyDescent="0.35">
      <c r="A285" t="str">
        <f t="shared" si="4"/>
        <v>Петиков ИванМ14</v>
      </c>
      <c r="B285" s="35">
        <v>11</v>
      </c>
      <c r="C285" s="35" t="s">
        <v>287</v>
      </c>
      <c r="D285" s="35" t="s">
        <v>149</v>
      </c>
      <c r="E285" s="35">
        <v>2008</v>
      </c>
      <c r="F285" s="5">
        <v>9.7569444444444448E-3</v>
      </c>
      <c r="G285" s="35">
        <v>11</v>
      </c>
      <c r="H285" s="35">
        <v>172.3</v>
      </c>
      <c r="I285" t="s">
        <v>972</v>
      </c>
    </row>
    <row r="286" spans="1:9" x14ac:dyDescent="0.35">
      <c r="A286" t="str">
        <f t="shared" si="4"/>
        <v>Тарасов ТимофейМ14</v>
      </c>
      <c r="B286" s="35">
        <v>12</v>
      </c>
      <c r="C286" s="35" t="s">
        <v>284</v>
      </c>
      <c r="D286" s="35" t="s">
        <v>39</v>
      </c>
      <c r="E286" s="35">
        <v>2009</v>
      </c>
      <c r="F286" s="5">
        <v>9.7685185185185184E-3</v>
      </c>
      <c r="G286" s="35">
        <v>12</v>
      </c>
      <c r="H286" s="35">
        <v>172.2</v>
      </c>
      <c r="I286" t="s">
        <v>972</v>
      </c>
    </row>
    <row r="287" spans="1:9" x14ac:dyDescent="0.35">
      <c r="A287" t="str">
        <f t="shared" si="4"/>
        <v>Рукомель ВладимирМ14</v>
      </c>
      <c r="B287" s="35">
        <v>13</v>
      </c>
      <c r="C287" s="35" t="s">
        <v>281</v>
      </c>
      <c r="D287" s="35" t="s">
        <v>112</v>
      </c>
      <c r="E287" s="35">
        <v>2008</v>
      </c>
      <c r="F287" s="5">
        <v>9.9652777777777778E-3</v>
      </c>
      <c r="G287" s="35">
        <v>13</v>
      </c>
      <c r="H287" s="35">
        <v>169.6</v>
      </c>
      <c r="I287" t="s">
        <v>972</v>
      </c>
    </row>
    <row r="288" spans="1:9" x14ac:dyDescent="0.35">
      <c r="A288" t="str">
        <f t="shared" si="4"/>
        <v>Быстрянцев АлександрМ14</v>
      </c>
      <c r="B288" s="35">
        <v>14</v>
      </c>
      <c r="C288" s="35" t="s">
        <v>276</v>
      </c>
      <c r="D288" s="35" t="s">
        <v>112</v>
      </c>
      <c r="E288" s="35">
        <v>2008</v>
      </c>
      <c r="F288" s="5">
        <v>1.0081018518518519E-2</v>
      </c>
      <c r="G288" s="35">
        <v>14</v>
      </c>
      <c r="H288" s="35">
        <v>168.1</v>
      </c>
      <c r="I288" t="s">
        <v>972</v>
      </c>
    </row>
    <row r="289" spans="1:9" x14ac:dyDescent="0.35">
      <c r="A289" t="str">
        <f t="shared" si="4"/>
        <v>Лопухинский ЕгорМ14</v>
      </c>
      <c r="B289" s="35">
        <v>15</v>
      </c>
      <c r="C289" s="35" t="s">
        <v>693</v>
      </c>
      <c r="D289" s="35" t="s">
        <v>37</v>
      </c>
      <c r="E289" s="35">
        <v>2008</v>
      </c>
      <c r="F289" s="5">
        <v>1.0289351851851852E-2</v>
      </c>
      <c r="G289" s="35">
        <v>15</v>
      </c>
      <c r="H289" s="35">
        <v>165.4</v>
      </c>
      <c r="I289" t="s">
        <v>972</v>
      </c>
    </row>
    <row r="290" spans="1:9" x14ac:dyDescent="0.35">
      <c r="A290" t="str">
        <f t="shared" si="4"/>
        <v>Оськин РоманМ14</v>
      </c>
      <c r="B290" s="35">
        <v>16</v>
      </c>
      <c r="C290" s="35" t="s">
        <v>859</v>
      </c>
      <c r="D290" s="35" t="s">
        <v>94</v>
      </c>
      <c r="E290" s="35">
        <v>2009</v>
      </c>
      <c r="F290" s="5">
        <v>1.0358796296296295E-2</v>
      </c>
      <c r="G290" s="35">
        <v>16</v>
      </c>
      <c r="H290" s="35">
        <v>164.4</v>
      </c>
      <c r="I290" t="s">
        <v>972</v>
      </c>
    </row>
    <row r="291" spans="1:9" x14ac:dyDescent="0.35">
      <c r="A291" t="str">
        <f t="shared" si="4"/>
        <v>Субботин ИгорьМ14</v>
      </c>
      <c r="B291" s="35">
        <v>17</v>
      </c>
      <c r="C291" s="35" t="s">
        <v>289</v>
      </c>
      <c r="D291" s="35" t="s">
        <v>37</v>
      </c>
      <c r="E291" s="35">
        <v>2009</v>
      </c>
      <c r="F291" s="5">
        <v>1.0439814814814813E-2</v>
      </c>
      <c r="G291" s="35">
        <v>17</v>
      </c>
      <c r="H291" s="35">
        <v>163.4</v>
      </c>
      <c r="I291" t="s">
        <v>972</v>
      </c>
    </row>
    <row r="292" spans="1:9" x14ac:dyDescent="0.35">
      <c r="A292" t="str">
        <f t="shared" si="4"/>
        <v>Мироненко КонстантинМ14</v>
      </c>
      <c r="B292" s="35">
        <v>18</v>
      </c>
      <c r="C292" s="35" t="s">
        <v>286</v>
      </c>
      <c r="D292" s="35" t="s">
        <v>149</v>
      </c>
      <c r="E292" s="35">
        <v>2008</v>
      </c>
      <c r="F292" s="5">
        <v>1.0462962962962964E-2</v>
      </c>
      <c r="G292" s="35">
        <v>18</v>
      </c>
      <c r="H292" s="35">
        <v>163.1</v>
      </c>
      <c r="I292" t="s">
        <v>972</v>
      </c>
    </row>
    <row r="293" spans="1:9" x14ac:dyDescent="0.35">
      <c r="A293" t="str">
        <f t="shared" si="4"/>
        <v>Жарких МаксимМ14</v>
      </c>
      <c r="B293" s="35">
        <v>19</v>
      </c>
      <c r="C293" s="35" t="s">
        <v>302</v>
      </c>
      <c r="D293" s="35" t="s">
        <v>94</v>
      </c>
      <c r="E293" s="35">
        <v>2009</v>
      </c>
      <c r="F293" s="5">
        <v>1.0844907407407407E-2</v>
      </c>
      <c r="G293" s="35">
        <v>19</v>
      </c>
      <c r="H293" s="35">
        <v>158.1</v>
      </c>
      <c r="I293" t="s">
        <v>972</v>
      </c>
    </row>
    <row r="294" spans="1:9" x14ac:dyDescent="0.35">
      <c r="A294" t="str">
        <f t="shared" si="4"/>
        <v>Овчинников АлексейМ14</v>
      </c>
      <c r="B294" s="35">
        <v>20</v>
      </c>
      <c r="C294" s="35" t="s">
        <v>290</v>
      </c>
      <c r="D294" s="35" t="s">
        <v>784</v>
      </c>
      <c r="E294" s="35">
        <v>2009</v>
      </c>
      <c r="F294" s="5">
        <v>1.091435185185185E-2</v>
      </c>
      <c r="G294" s="35">
        <v>20</v>
      </c>
      <c r="H294" s="35">
        <v>157.19999999999999</v>
      </c>
      <c r="I294" t="s">
        <v>972</v>
      </c>
    </row>
    <row r="295" spans="1:9" x14ac:dyDescent="0.35">
      <c r="A295" t="str">
        <f t="shared" si="4"/>
        <v>Авдеев ИванМ14</v>
      </c>
      <c r="B295" s="35">
        <v>21</v>
      </c>
      <c r="C295" s="35" t="s">
        <v>272</v>
      </c>
      <c r="D295" s="35" t="s">
        <v>37</v>
      </c>
      <c r="E295" s="35">
        <v>2008</v>
      </c>
      <c r="F295" s="5">
        <v>1.1030092592592591E-2</v>
      </c>
      <c r="G295" s="35">
        <v>21</v>
      </c>
      <c r="H295" s="35">
        <v>155.69999999999999</v>
      </c>
      <c r="I295" t="s">
        <v>972</v>
      </c>
    </row>
    <row r="296" spans="1:9" x14ac:dyDescent="0.35">
      <c r="A296" t="str">
        <f t="shared" si="4"/>
        <v>Соколовский АлексейМ14</v>
      </c>
      <c r="B296" s="35">
        <v>22</v>
      </c>
      <c r="C296" s="35" t="s">
        <v>694</v>
      </c>
      <c r="D296" s="35" t="s">
        <v>149</v>
      </c>
      <c r="E296" s="35">
        <v>2009</v>
      </c>
      <c r="F296" s="5">
        <v>1.1030092592592591E-2</v>
      </c>
      <c r="G296" s="35">
        <f xml:space="preserve"> 21</f>
        <v>21</v>
      </c>
      <c r="H296" s="35">
        <v>155.69999999999999</v>
      </c>
      <c r="I296" t="s">
        <v>972</v>
      </c>
    </row>
    <row r="297" spans="1:9" x14ac:dyDescent="0.35">
      <c r="A297" t="str">
        <f t="shared" si="4"/>
        <v>Рыжих НиколайМ14</v>
      </c>
      <c r="B297" s="35">
        <v>23</v>
      </c>
      <c r="C297" s="35" t="s">
        <v>294</v>
      </c>
      <c r="D297" s="35" t="s">
        <v>61</v>
      </c>
      <c r="E297" s="35">
        <v>2009</v>
      </c>
      <c r="F297" s="5">
        <v>1.1041666666666667E-2</v>
      </c>
      <c r="G297" s="35">
        <v>23</v>
      </c>
      <c r="H297" s="35">
        <v>155.5</v>
      </c>
      <c r="I297" t="s">
        <v>972</v>
      </c>
    </row>
    <row r="298" spans="1:9" ht="14.5" customHeight="1" x14ac:dyDescent="0.35">
      <c r="A298" t="str">
        <f t="shared" si="4"/>
        <v>Куликов ЕгорМ14</v>
      </c>
      <c r="B298" s="35">
        <v>24</v>
      </c>
      <c r="C298" s="35" t="s">
        <v>548</v>
      </c>
      <c r="D298" s="35" t="s">
        <v>44</v>
      </c>
      <c r="E298" s="35">
        <v>2009</v>
      </c>
      <c r="F298" s="5">
        <v>1.105324074074074E-2</v>
      </c>
      <c r="G298" s="35">
        <v>24</v>
      </c>
      <c r="H298" s="35">
        <v>155.4</v>
      </c>
      <c r="I298" t="s">
        <v>972</v>
      </c>
    </row>
    <row r="299" spans="1:9" ht="14.5" customHeight="1" x14ac:dyDescent="0.35">
      <c r="A299" t="str">
        <f t="shared" si="4"/>
        <v>Сушко НикитаМ14</v>
      </c>
      <c r="B299" s="35">
        <v>25</v>
      </c>
      <c r="C299" s="35" t="s">
        <v>293</v>
      </c>
      <c r="D299" s="35" t="s">
        <v>149</v>
      </c>
      <c r="E299" s="35">
        <v>2009</v>
      </c>
      <c r="F299" s="5">
        <v>1.1168981481481481E-2</v>
      </c>
      <c r="G299" s="35">
        <v>25</v>
      </c>
      <c r="H299" s="35">
        <v>153.80000000000001</v>
      </c>
      <c r="I299" t="s">
        <v>972</v>
      </c>
    </row>
    <row r="300" spans="1:9" x14ac:dyDescent="0.35">
      <c r="A300" t="str">
        <f t="shared" si="4"/>
        <v>Зеленский АнатолийМ14</v>
      </c>
      <c r="B300" s="35">
        <v>26</v>
      </c>
      <c r="C300" s="35" t="s">
        <v>321</v>
      </c>
      <c r="D300" s="35" t="s">
        <v>37</v>
      </c>
      <c r="E300" s="35">
        <v>2009</v>
      </c>
      <c r="F300" s="5">
        <v>1.119212962962963E-2</v>
      </c>
      <c r="G300" s="35">
        <v>26</v>
      </c>
      <c r="H300" s="35">
        <v>153.5</v>
      </c>
      <c r="I300" t="s">
        <v>972</v>
      </c>
    </row>
    <row r="301" spans="1:9" x14ac:dyDescent="0.35">
      <c r="A301" t="str">
        <f t="shared" si="4"/>
        <v>Глазунов ВладимирМ14</v>
      </c>
      <c r="B301" s="35">
        <v>27</v>
      </c>
      <c r="C301" s="35" t="s">
        <v>304</v>
      </c>
      <c r="D301" s="35" t="s">
        <v>37</v>
      </c>
      <c r="E301" s="35">
        <v>2008</v>
      </c>
      <c r="F301" s="5">
        <v>1.2002314814814815E-2</v>
      </c>
      <c r="G301" s="35">
        <v>27</v>
      </c>
      <c r="H301" s="35">
        <v>142.9</v>
      </c>
      <c r="I301" t="s">
        <v>972</v>
      </c>
    </row>
    <row r="302" spans="1:9" x14ac:dyDescent="0.35">
      <c r="A302" t="str">
        <f t="shared" si="4"/>
        <v>Шаповалов ВладиславМ14</v>
      </c>
      <c r="B302" s="35">
        <v>28</v>
      </c>
      <c r="C302" s="35" t="s">
        <v>282</v>
      </c>
      <c r="D302" s="35" t="s">
        <v>37</v>
      </c>
      <c r="E302" s="35">
        <v>2008</v>
      </c>
      <c r="F302" s="5">
        <v>1.2187500000000002E-2</v>
      </c>
      <c r="G302" s="35">
        <v>28</v>
      </c>
      <c r="H302" s="35">
        <v>140.5</v>
      </c>
      <c r="I302" t="s">
        <v>972</v>
      </c>
    </row>
    <row r="303" spans="1:9" x14ac:dyDescent="0.35">
      <c r="A303" t="str">
        <f t="shared" si="4"/>
        <v>Демиденков ДаниилМ14</v>
      </c>
      <c r="B303" s="35">
        <v>29</v>
      </c>
      <c r="C303" s="35" t="s">
        <v>568</v>
      </c>
      <c r="D303" s="35" t="s">
        <v>112</v>
      </c>
      <c r="E303" s="35">
        <v>2009</v>
      </c>
      <c r="F303" s="5">
        <v>1.2222222222222223E-2</v>
      </c>
      <c r="G303" s="35">
        <v>29</v>
      </c>
      <c r="H303" s="35">
        <v>140</v>
      </c>
      <c r="I303" t="s">
        <v>972</v>
      </c>
    </row>
    <row r="304" spans="1:9" x14ac:dyDescent="0.35">
      <c r="A304" t="str">
        <f t="shared" si="4"/>
        <v>Котов ЛевМ14</v>
      </c>
      <c r="B304" s="35">
        <v>30</v>
      </c>
      <c r="C304" s="35" t="s">
        <v>292</v>
      </c>
      <c r="D304" s="35" t="s">
        <v>48</v>
      </c>
      <c r="E304" s="35">
        <v>2008</v>
      </c>
      <c r="F304" s="5">
        <v>1.2337962962962962E-2</v>
      </c>
      <c r="G304" s="35">
        <v>30</v>
      </c>
      <c r="H304" s="35">
        <v>138.5</v>
      </c>
      <c r="I304" t="s">
        <v>972</v>
      </c>
    </row>
    <row r="305" spans="1:9" x14ac:dyDescent="0.35">
      <c r="A305" t="str">
        <f t="shared" si="4"/>
        <v>Володин ДмитрийМ14</v>
      </c>
      <c r="B305" s="35">
        <v>31</v>
      </c>
      <c r="C305" s="35" t="s">
        <v>279</v>
      </c>
      <c r="D305" s="35" t="s">
        <v>39</v>
      </c>
      <c r="E305" s="35">
        <v>2009</v>
      </c>
      <c r="F305" s="5">
        <v>1.252314814814815E-2</v>
      </c>
      <c r="G305" s="35">
        <v>31</v>
      </c>
      <c r="H305" s="35">
        <v>136.1</v>
      </c>
      <c r="I305" t="s">
        <v>972</v>
      </c>
    </row>
    <row r="306" spans="1:9" ht="14.5" customHeight="1" x14ac:dyDescent="0.35">
      <c r="A306" t="str">
        <f t="shared" si="4"/>
        <v>Зарубин СергейМ14</v>
      </c>
      <c r="B306" s="35">
        <v>32</v>
      </c>
      <c r="C306" s="35" t="s">
        <v>860</v>
      </c>
      <c r="D306" s="35" t="s">
        <v>784</v>
      </c>
      <c r="E306" s="35">
        <v>2009</v>
      </c>
      <c r="F306" s="5">
        <v>1.2789351851851852E-2</v>
      </c>
      <c r="G306" s="35">
        <v>32</v>
      </c>
      <c r="H306" s="35">
        <v>132.6</v>
      </c>
      <c r="I306" t="s">
        <v>972</v>
      </c>
    </row>
    <row r="307" spans="1:9" ht="14.5" customHeight="1" x14ac:dyDescent="0.35">
      <c r="A307" t="str">
        <f t="shared" si="4"/>
        <v>Прибытков АртёмМ14</v>
      </c>
      <c r="B307" s="35">
        <v>33</v>
      </c>
      <c r="C307" s="35" t="s">
        <v>555</v>
      </c>
      <c r="D307" s="35" t="s">
        <v>94</v>
      </c>
      <c r="E307" s="35">
        <v>2008</v>
      </c>
      <c r="F307" s="5">
        <v>1.3206018518518518E-2</v>
      </c>
      <c r="G307" s="35">
        <v>33</v>
      </c>
      <c r="H307" s="35">
        <v>127.2</v>
      </c>
      <c r="I307" t="s">
        <v>972</v>
      </c>
    </row>
    <row r="308" spans="1:9" x14ac:dyDescent="0.35">
      <c r="A308" t="str">
        <f t="shared" si="4"/>
        <v>Чернышев ВячеславМ14</v>
      </c>
      <c r="B308" s="35">
        <v>34</v>
      </c>
      <c r="C308" s="35" t="s">
        <v>296</v>
      </c>
      <c r="D308" s="35" t="s">
        <v>784</v>
      </c>
      <c r="E308" s="35">
        <v>2009</v>
      </c>
      <c r="F308" s="5">
        <v>1.3321759259259261E-2</v>
      </c>
      <c r="G308" s="35">
        <v>34</v>
      </c>
      <c r="H308" s="35">
        <v>125.7</v>
      </c>
      <c r="I308" t="s">
        <v>972</v>
      </c>
    </row>
    <row r="309" spans="1:9" x14ac:dyDescent="0.35">
      <c r="A309" t="str">
        <f t="shared" si="4"/>
        <v>Скляренко АрсенийМ14</v>
      </c>
      <c r="B309" s="35">
        <v>35</v>
      </c>
      <c r="C309" s="35" t="s">
        <v>311</v>
      </c>
      <c r="D309" s="35" t="s">
        <v>39</v>
      </c>
      <c r="E309" s="35">
        <v>2009</v>
      </c>
      <c r="F309" s="5">
        <v>1.3692129629629629E-2</v>
      </c>
      <c r="G309" s="35">
        <v>35</v>
      </c>
      <c r="H309" s="35">
        <v>120.8</v>
      </c>
      <c r="I309" t="s">
        <v>972</v>
      </c>
    </row>
    <row r="310" spans="1:9" x14ac:dyDescent="0.35">
      <c r="A310" t="str">
        <f t="shared" si="4"/>
        <v>Чебышев КириллМ14</v>
      </c>
      <c r="B310" s="35">
        <v>36</v>
      </c>
      <c r="C310" s="35" t="s">
        <v>291</v>
      </c>
      <c r="D310" s="35" t="s">
        <v>784</v>
      </c>
      <c r="E310" s="35">
        <v>2009</v>
      </c>
      <c r="F310" s="5">
        <v>1.3842592592592594E-2</v>
      </c>
      <c r="G310" s="35">
        <v>36</v>
      </c>
      <c r="H310" s="35">
        <v>118.8</v>
      </c>
      <c r="I310" t="s">
        <v>972</v>
      </c>
    </row>
    <row r="311" spans="1:9" x14ac:dyDescent="0.35">
      <c r="A311" t="str">
        <f t="shared" si="4"/>
        <v>Кувакин ТимурМ14</v>
      </c>
      <c r="B311" s="35">
        <v>37</v>
      </c>
      <c r="C311" s="35" t="s">
        <v>565</v>
      </c>
      <c r="D311" s="35" t="s">
        <v>61</v>
      </c>
      <c r="E311" s="35">
        <v>2008</v>
      </c>
      <c r="F311" s="5">
        <v>1.4097222222222221E-2</v>
      </c>
      <c r="G311" s="35">
        <v>37</v>
      </c>
      <c r="H311" s="35">
        <v>115.5</v>
      </c>
      <c r="I311" t="s">
        <v>972</v>
      </c>
    </row>
    <row r="312" spans="1:9" x14ac:dyDescent="0.35">
      <c r="A312" t="str">
        <f t="shared" si="4"/>
        <v>Гусев АнтонМ14</v>
      </c>
      <c r="B312" s="35">
        <v>38</v>
      </c>
      <c r="C312" s="35" t="s">
        <v>320</v>
      </c>
      <c r="D312" s="35" t="s">
        <v>35</v>
      </c>
      <c r="E312" s="35">
        <v>2009</v>
      </c>
      <c r="F312" s="5">
        <v>1.4432870370370372E-2</v>
      </c>
      <c r="G312" s="35">
        <v>38</v>
      </c>
      <c r="H312" s="35">
        <v>111.1</v>
      </c>
      <c r="I312" t="s">
        <v>972</v>
      </c>
    </row>
    <row r="313" spans="1:9" x14ac:dyDescent="0.35">
      <c r="A313" t="str">
        <f t="shared" si="4"/>
        <v>Каменев АртёмМ14</v>
      </c>
      <c r="B313" s="35">
        <v>39</v>
      </c>
      <c r="C313" s="35" t="s">
        <v>937</v>
      </c>
      <c r="D313" s="35" t="s">
        <v>48</v>
      </c>
      <c r="E313" s="35">
        <v>2009</v>
      </c>
      <c r="F313" s="5">
        <v>1.4652777777777778E-2</v>
      </c>
      <c r="G313" s="35">
        <v>39</v>
      </c>
      <c r="H313" s="35">
        <v>108.2</v>
      </c>
      <c r="I313" t="s">
        <v>972</v>
      </c>
    </row>
    <row r="314" spans="1:9" x14ac:dyDescent="0.35">
      <c r="A314" t="str">
        <f t="shared" si="4"/>
        <v>Дручинин ДмитрийМ14</v>
      </c>
      <c r="B314" s="35">
        <v>40</v>
      </c>
      <c r="C314" s="35" t="s">
        <v>942</v>
      </c>
      <c r="D314" s="35" t="s">
        <v>58</v>
      </c>
      <c r="E314" s="35">
        <v>2008</v>
      </c>
      <c r="F314" s="5">
        <v>1.5196759259259259E-2</v>
      </c>
      <c r="G314" s="35">
        <v>40</v>
      </c>
      <c r="H314" s="35">
        <v>101.1</v>
      </c>
      <c r="I314" t="s">
        <v>972</v>
      </c>
    </row>
    <row r="315" spans="1:9" x14ac:dyDescent="0.35">
      <c r="A315" t="str">
        <f t="shared" si="4"/>
        <v>Ануфриев АртёмМ14</v>
      </c>
      <c r="B315" s="35">
        <v>41</v>
      </c>
      <c r="C315" s="35" t="s">
        <v>1005</v>
      </c>
      <c r="D315" s="35" t="s">
        <v>149</v>
      </c>
      <c r="E315" s="35">
        <v>2008</v>
      </c>
      <c r="F315" s="5">
        <v>1.5590277777777778E-2</v>
      </c>
      <c r="G315" s="35">
        <v>41</v>
      </c>
      <c r="H315" s="35">
        <v>96</v>
      </c>
      <c r="I315" t="s">
        <v>972</v>
      </c>
    </row>
    <row r="316" spans="1:9" x14ac:dyDescent="0.35">
      <c r="A316" t="str">
        <f t="shared" si="4"/>
        <v>Лосев АлексейМ14</v>
      </c>
      <c r="B316" s="35">
        <v>42</v>
      </c>
      <c r="C316" s="35" t="s">
        <v>305</v>
      </c>
      <c r="D316" s="35" t="s">
        <v>94</v>
      </c>
      <c r="E316" s="35">
        <v>2009</v>
      </c>
      <c r="F316" s="5">
        <v>1.5960648148148151E-2</v>
      </c>
      <c r="G316" s="35">
        <v>42</v>
      </c>
      <c r="H316" s="35">
        <v>91.1</v>
      </c>
      <c r="I316" t="s">
        <v>972</v>
      </c>
    </row>
    <row r="317" spans="1:9" x14ac:dyDescent="0.35">
      <c r="A317" t="str">
        <f t="shared" si="4"/>
        <v>Буравлёв ЯрославМ14</v>
      </c>
      <c r="B317" s="35">
        <v>43</v>
      </c>
      <c r="C317" s="35" t="s">
        <v>858</v>
      </c>
      <c r="D317" s="35" t="s">
        <v>39</v>
      </c>
      <c r="E317" s="35">
        <v>2009</v>
      </c>
      <c r="F317" s="5">
        <v>1.7337962962962961E-2</v>
      </c>
      <c r="G317" s="35">
        <v>43</v>
      </c>
      <c r="H317" s="35">
        <v>73.099999999999994</v>
      </c>
      <c r="I317" t="s">
        <v>972</v>
      </c>
    </row>
    <row r="318" spans="1:9" x14ac:dyDescent="0.35">
      <c r="A318" t="str">
        <f t="shared" si="4"/>
        <v>Долуденко АртёмМ14</v>
      </c>
      <c r="B318" s="35">
        <v>44</v>
      </c>
      <c r="C318" s="35" t="s">
        <v>310</v>
      </c>
      <c r="D318" s="35" t="s">
        <v>94</v>
      </c>
      <c r="E318" s="35">
        <v>2009</v>
      </c>
      <c r="F318" s="5">
        <v>2.045138888888889E-2</v>
      </c>
      <c r="G318" s="35">
        <v>44</v>
      </c>
      <c r="H318" s="35">
        <v>32.299999999999997</v>
      </c>
      <c r="I318" t="s">
        <v>972</v>
      </c>
    </row>
    <row r="319" spans="1:9" x14ac:dyDescent="0.35">
      <c r="A319" t="str">
        <f t="shared" si="4"/>
        <v>Буянов ДмитрийМ14</v>
      </c>
      <c r="B319" s="35">
        <v>45</v>
      </c>
      <c r="C319" s="35" t="s">
        <v>564</v>
      </c>
      <c r="D319" s="35" t="s">
        <v>48</v>
      </c>
      <c r="E319" s="35">
        <v>2008</v>
      </c>
      <c r="F319" s="5">
        <v>2.7465277777777772E-2</v>
      </c>
      <c r="G319" s="35">
        <v>45</v>
      </c>
      <c r="H319" s="35">
        <v>1</v>
      </c>
      <c r="I319" t="s">
        <v>972</v>
      </c>
    </row>
    <row r="320" spans="1:9" x14ac:dyDescent="0.35">
      <c r="A320" t="str">
        <f t="shared" si="4"/>
        <v>Елисеев ПавелМ14</v>
      </c>
      <c r="B320" s="35">
        <v>46</v>
      </c>
      <c r="C320" s="35" t="s">
        <v>275</v>
      </c>
      <c r="D320" s="35" t="s">
        <v>61</v>
      </c>
      <c r="E320" s="35">
        <v>2009</v>
      </c>
      <c r="F320" s="35"/>
      <c r="G320" s="35"/>
      <c r="I320" t="s">
        <v>972</v>
      </c>
    </row>
    <row r="321" spans="1:9" x14ac:dyDescent="0.35">
      <c r="A321" t="str">
        <f t="shared" si="4"/>
        <v/>
      </c>
      <c r="B321" s="40" t="s">
        <v>1006</v>
      </c>
      <c r="C321" s="40"/>
      <c r="D321" s="40"/>
      <c r="E321" s="40"/>
      <c r="F321" s="40"/>
      <c r="G321" s="40"/>
      <c r="H321" s="40"/>
    </row>
    <row r="322" spans="1:9" x14ac:dyDescent="0.35">
      <c r="A322" t="str">
        <f t="shared" si="4"/>
        <v/>
      </c>
      <c r="B322" s="40"/>
      <c r="C322" s="40"/>
      <c r="D322" s="40"/>
      <c r="E322" s="40"/>
      <c r="F322" s="40"/>
      <c r="G322" s="40"/>
      <c r="H322" s="40"/>
    </row>
    <row r="323" spans="1:9" ht="28" x14ac:dyDescent="0.35">
      <c r="A323" t="str">
        <f t="shared" si="4"/>
        <v>Фамилия, имя</v>
      </c>
      <c r="B323" s="3" t="s">
        <v>20</v>
      </c>
      <c r="C323" s="35" t="s">
        <v>31</v>
      </c>
      <c r="D323" s="35" t="s">
        <v>21</v>
      </c>
      <c r="E323" s="35" t="s">
        <v>22</v>
      </c>
      <c r="F323" s="35" t="s">
        <v>23</v>
      </c>
      <c r="G323" s="35" t="s">
        <v>24</v>
      </c>
      <c r="H323" s="35" t="s">
        <v>25</v>
      </c>
    </row>
    <row r="324" spans="1:9" x14ac:dyDescent="0.35">
      <c r="A324" t="str">
        <f t="shared" si="4"/>
        <v>Тимонин ВячеславМ16</v>
      </c>
      <c r="B324" s="35">
        <v>1</v>
      </c>
      <c r="C324" s="35" t="s">
        <v>765</v>
      </c>
      <c r="D324" s="35" t="s">
        <v>98</v>
      </c>
      <c r="E324" s="35">
        <v>2007</v>
      </c>
      <c r="F324" s="5">
        <v>8.564814814814815E-3</v>
      </c>
      <c r="G324" s="35">
        <v>1</v>
      </c>
      <c r="H324" s="35">
        <v>200</v>
      </c>
      <c r="I324" t="s">
        <v>973</v>
      </c>
    </row>
    <row r="325" spans="1:9" x14ac:dyDescent="0.35">
      <c r="A325" t="str">
        <f t="shared" si="4"/>
        <v>Тимонин ВладиславМ16</v>
      </c>
      <c r="B325" s="35">
        <v>2</v>
      </c>
      <c r="C325" s="35" t="s">
        <v>764</v>
      </c>
      <c r="D325" s="35" t="s">
        <v>98</v>
      </c>
      <c r="E325" s="35">
        <v>2007</v>
      </c>
      <c r="F325" s="5">
        <v>8.7152777777777784E-3</v>
      </c>
      <c r="G325" s="35">
        <v>2</v>
      </c>
      <c r="H325" s="35">
        <v>198.3</v>
      </c>
      <c r="I325" t="s">
        <v>973</v>
      </c>
    </row>
    <row r="326" spans="1:9" x14ac:dyDescent="0.35">
      <c r="A326" t="str">
        <f t="shared" si="4"/>
        <v>Малыгин МаксимМ16</v>
      </c>
      <c r="B326" s="35">
        <v>3</v>
      </c>
      <c r="C326" s="35" t="s">
        <v>758</v>
      </c>
      <c r="D326" s="35" t="s">
        <v>35</v>
      </c>
      <c r="E326" s="35">
        <v>2008</v>
      </c>
      <c r="F326" s="5">
        <v>8.726851851851852E-3</v>
      </c>
      <c r="G326" s="35">
        <v>3</v>
      </c>
      <c r="H326" s="35">
        <v>198.2</v>
      </c>
      <c r="I326" t="s">
        <v>973</v>
      </c>
    </row>
    <row r="327" spans="1:9" x14ac:dyDescent="0.35">
      <c r="A327" t="str">
        <f t="shared" si="4"/>
        <v>Салимов АртурМ16</v>
      </c>
      <c r="B327" s="35">
        <v>4</v>
      </c>
      <c r="C327" s="35" t="s">
        <v>576</v>
      </c>
      <c r="D327" s="35" t="s">
        <v>143</v>
      </c>
      <c r="E327" s="35">
        <v>2007</v>
      </c>
      <c r="F327" s="5">
        <v>8.9120370370370378E-3</v>
      </c>
      <c r="G327" s="35">
        <v>4</v>
      </c>
      <c r="H327" s="35">
        <v>196</v>
      </c>
      <c r="I327" t="s">
        <v>973</v>
      </c>
    </row>
    <row r="328" spans="1:9" x14ac:dyDescent="0.35">
      <c r="A328" t="str">
        <f t="shared" si="4"/>
        <v>Филонов ИванМ16</v>
      </c>
      <c r="B328" s="35">
        <v>5</v>
      </c>
      <c r="C328" s="35" t="s">
        <v>323</v>
      </c>
      <c r="D328" s="35" t="s">
        <v>46</v>
      </c>
      <c r="E328" s="35">
        <v>2007</v>
      </c>
      <c r="F328" s="5">
        <v>9.0162037037037034E-3</v>
      </c>
      <c r="G328" s="35">
        <v>5</v>
      </c>
      <c r="H328" s="35">
        <v>194.8</v>
      </c>
      <c r="I328" t="s">
        <v>973</v>
      </c>
    </row>
    <row r="329" spans="1:9" x14ac:dyDescent="0.35">
      <c r="A329" t="str">
        <f t="shared" si="4"/>
        <v>Клейменов ДаниилМ16</v>
      </c>
      <c r="B329" s="35">
        <v>6</v>
      </c>
      <c r="C329" s="35" t="s">
        <v>328</v>
      </c>
      <c r="D329" s="35" t="s">
        <v>61</v>
      </c>
      <c r="E329" s="35">
        <v>2007</v>
      </c>
      <c r="F329" s="5">
        <v>9.0393518518518522E-3</v>
      </c>
      <c r="G329" s="35">
        <v>6</v>
      </c>
      <c r="H329" s="35">
        <v>194.5</v>
      </c>
      <c r="I329" t="s">
        <v>973</v>
      </c>
    </row>
    <row r="330" spans="1:9" x14ac:dyDescent="0.35">
      <c r="A330" t="str">
        <f t="shared" si="4"/>
        <v>Землянухин АртёмМ16</v>
      </c>
      <c r="B330" s="35">
        <v>7</v>
      </c>
      <c r="C330" s="35" t="s">
        <v>327</v>
      </c>
      <c r="D330" s="35" t="s">
        <v>61</v>
      </c>
      <c r="E330" s="35">
        <v>2007</v>
      </c>
      <c r="F330" s="5">
        <v>9.1203703703703707E-3</v>
      </c>
      <c r="G330" s="35">
        <v>7</v>
      </c>
      <c r="H330" s="35">
        <v>193.6</v>
      </c>
      <c r="I330" t="s">
        <v>973</v>
      </c>
    </row>
    <row r="331" spans="1:9" x14ac:dyDescent="0.35">
      <c r="A331" t="str">
        <f t="shared" si="4"/>
        <v>Мироненко ВладиславМ16</v>
      </c>
      <c r="B331" s="35">
        <v>8</v>
      </c>
      <c r="C331" s="35" t="s">
        <v>325</v>
      </c>
      <c r="D331" s="35" t="s">
        <v>149</v>
      </c>
      <c r="E331" s="35">
        <v>2006</v>
      </c>
      <c r="F331" s="5">
        <v>9.2708333333333341E-3</v>
      </c>
      <c r="G331" s="35">
        <v>8</v>
      </c>
      <c r="H331" s="35">
        <v>191.8</v>
      </c>
      <c r="I331" t="s">
        <v>973</v>
      </c>
    </row>
    <row r="332" spans="1:9" x14ac:dyDescent="0.35">
      <c r="A332" t="str">
        <f t="shared" si="4"/>
        <v>Акимов ЮрийМ16</v>
      </c>
      <c r="B332" s="35">
        <v>9</v>
      </c>
      <c r="C332" s="35" t="s">
        <v>330</v>
      </c>
      <c r="D332" s="35" t="s">
        <v>44</v>
      </c>
      <c r="E332" s="35">
        <v>2007</v>
      </c>
      <c r="F332" s="5">
        <v>9.5833333333333343E-3</v>
      </c>
      <c r="G332" s="35">
        <v>9</v>
      </c>
      <c r="H332" s="35">
        <v>188.2</v>
      </c>
      <c r="I332" t="s">
        <v>973</v>
      </c>
    </row>
    <row r="333" spans="1:9" x14ac:dyDescent="0.35">
      <c r="A333" t="str">
        <f t="shared" si="4"/>
        <v>Джамил ОмарМ16</v>
      </c>
      <c r="B333" s="35">
        <v>10</v>
      </c>
      <c r="C333" s="35" t="s">
        <v>324</v>
      </c>
      <c r="D333" s="35" t="s">
        <v>98</v>
      </c>
      <c r="E333" s="35">
        <v>2007</v>
      </c>
      <c r="F333" s="5">
        <v>9.9768518518518531E-3</v>
      </c>
      <c r="G333" s="35">
        <v>10</v>
      </c>
      <c r="H333" s="35">
        <v>183.6</v>
      </c>
      <c r="I333" t="s">
        <v>973</v>
      </c>
    </row>
    <row r="334" spans="1:9" x14ac:dyDescent="0.35">
      <c r="A334" t="str">
        <f t="shared" ref="A334:A397" si="5">C334&amp;I334</f>
        <v>Саввин ПётрМ16</v>
      </c>
      <c r="B334" s="35">
        <v>11</v>
      </c>
      <c r="C334" s="35" t="s">
        <v>573</v>
      </c>
      <c r="D334" s="35" t="s">
        <v>37</v>
      </c>
      <c r="E334" s="35">
        <v>2007</v>
      </c>
      <c r="F334" s="5">
        <v>1.0462962962962964E-2</v>
      </c>
      <c r="G334" s="35">
        <v>11</v>
      </c>
      <c r="H334" s="35">
        <v>177.9</v>
      </c>
      <c r="I334" t="s">
        <v>973</v>
      </c>
    </row>
    <row r="335" spans="1:9" ht="14.5" customHeight="1" x14ac:dyDescent="0.35">
      <c r="A335" t="str">
        <f t="shared" si="5"/>
        <v>Воротников ДмитрийМ16</v>
      </c>
      <c r="B335" s="35">
        <v>12</v>
      </c>
      <c r="C335" s="35" t="s">
        <v>334</v>
      </c>
      <c r="D335" s="35" t="s">
        <v>44</v>
      </c>
      <c r="E335" s="35">
        <v>2006</v>
      </c>
      <c r="F335" s="5">
        <v>1.0486111111111111E-2</v>
      </c>
      <c r="G335" s="35">
        <v>12</v>
      </c>
      <c r="H335" s="35">
        <v>177.6</v>
      </c>
      <c r="I335" t="s">
        <v>973</v>
      </c>
    </row>
    <row r="336" spans="1:9" ht="14.5" customHeight="1" x14ac:dyDescent="0.35">
      <c r="A336" t="str">
        <f t="shared" si="5"/>
        <v>Ксенадохов МаксимМ16</v>
      </c>
      <c r="B336" s="35">
        <v>13</v>
      </c>
      <c r="C336" s="35" t="s">
        <v>336</v>
      </c>
      <c r="D336" s="35" t="s">
        <v>143</v>
      </c>
      <c r="E336" s="35">
        <v>2006</v>
      </c>
      <c r="F336" s="5">
        <v>1.0636574074074074E-2</v>
      </c>
      <c r="G336" s="35">
        <v>13</v>
      </c>
      <c r="H336" s="35">
        <v>175.9</v>
      </c>
      <c r="I336" t="s">
        <v>973</v>
      </c>
    </row>
    <row r="337" spans="1:9" x14ac:dyDescent="0.35">
      <c r="A337" t="str">
        <f t="shared" si="5"/>
        <v>Сергеев ВадимМ16</v>
      </c>
      <c r="B337" s="35">
        <v>14</v>
      </c>
      <c r="C337" s="35" t="s">
        <v>593</v>
      </c>
      <c r="D337" s="35" t="s">
        <v>46</v>
      </c>
      <c r="E337" s="35">
        <v>2007</v>
      </c>
      <c r="F337" s="5">
        <v>1.0694444444444444E-2</v>
      </c>
      <c r="G337" s="35">
        <v>14</v>
      </c>
      <c r="H337" s="35">
        <v>175.2</v>
      </c>
      <c r="I337" t="s">
        <v>973</v>
      </c>
    </row>
    <row r="338" spans="1:9" x14ac:dyDescent="0.35">
      <c r="A338" t="str">
        <f t="shared" si="5"/>
        <v>Колодиев ЛеонидМ16</v>
      </c>
      <c r="B338" s="35">
        <v>15</v>
      </c>
      <c r="C338" s="35" t="s">
        <v>343</v>
      </c>
      <c r="D338" s="35" t="s">
        <v>37</v>
      </c>
      <c r="E338" s="35">
        <v>2007</v>
      </c>
      <c r="F338" s="5">
        <v>1.0775462962962964E-2</v>
      </c>
      <c r="G338" s="35">
        <v>15</v>
      </c>
      <c r="H338" s="35">
        <v>174.2</v>
      </c>
      <c r="I338" t="s">
        <v>973</v>
      </c>
    </row>
    <row r="339" spans="1:9" x14ac:dyDescent="0.35">
      <c r="A339" t="str">
        <f t="shared" si="5"/>
        <v>Чеботарев ГеоргийМ16</v>
      </c>
      <c r="B339" s="35">
        <v>16</v>
      </c>
      <c r="C339" s="35" t="s">
        <v>345</v>
      </c>
      <c r="D339" s="35" t="s">
        <v>149</v>
      </c>
      <c r="E339" s="35">
        <v>2007</v>
      </c>
      <c r="F339" s="5">
        <v>1.0960648148148148E-2</v>
      </c>
      <c r="G339" s="35">
        <v>16</v>
      </c>
      <c r="H339" s="35">
        <v>172.1</v>
      </c>
      <c r="I339" t="s">
        <v>973</v>
      </c>
    </row>
    <row r="340" spans="1:9" x14ac:dyDescent="0.35">
      <c r="A340" t="str">
        <f t="shared" si="5"/>
        <v>Щербаков ЕгорМ16</v>
      </c>
      <c r="B340" s="35">
        <v>17</v>
      </c>
      <c r="C340" s="35" t="s">
        <v>355</v>
      </c>
      <c r="D340" s="35" t="s">
        <v>27</v>
      </c>
      <c r="E340" s="35">
        <v>2008</v>
      </c>
      <c r="F340" s="5">
        <v>1.1238425925925928E-2</v>
      </c>
      <c r="G340" s="35">
        <v>17</v>
      </c>
      <c r="H340" s="35">
        <v>168.8</v>
      </c>
      <c r="I340" t="s">
        <v>973</v>
      </c>
    </row>
    <row r="341" spans="1:9" x14ac:dyDescent="0.35">
      <c r="A341" t="str">
        <f t="shared" si="5"/>
        <v>Буриков СтепанМ16</v>
      </c>
      <c r="B341" s="35">
        <v>18</v>
      </c>
      <c r="C341" s="35" t="s">
        <v>594</v>
      </c>
      <c r="D341" s="35" t="s">
        <v>94</v>
      </c>
      <c r="E341" s="35">
        <v>2007</v>
      </c>
      <c r="F341" s="5">
        <v>1.1377314814814814E-2</v>
      </c>
      <c r="G341" s="35">
        <v>18</v>
      </c>
      <c r="H341" s="35">
        <v>167.2</v>
      </c>
      <c r="I341" t="s">
        <v>973</v>
      </c>
    </row>
    <row r="342" spans="1:9" x14ac:dyDescent="0.35">
      <c r="A342" t="str">
        <f t="shared" si="5"/>
        <v>Мямлин МихаилМ16</v>
      </c>
      <c r="B342" s="35">
        <v>19</v>
      </c>
      <c r="C342" s="35" t="s">
        <v>342</v>
      </c>
      <c r="D342" s="35" t="s">
        <v>46</v>
      </c>
      <c r="E342" s="35">
        <v>2007</v>
      </c>
      <c r="F342" s="5">
        <v>1.1516203703703702E-2</v>
      </c>
      <c r="G342" s="35">
        <v>19</v>
      </c>
      <c r="H342" s="35">
        <v>165.6</v>
      </c>
      <c r="I342" t="s">
        <v>973</v>
      </c>
    </row>
    <row r="343" spans="1:9" x14ac:dyDescent="0.35">
      <c r="A343" t="str">
        <f t="shared" si="5"/>
        <v>Макеев ГеоргийМ16</v>
      </c>
      <c r="B343" s="35">
        <v>20</v>
      </c>
      <c r="C343" s="35" t="s">
        <v>341</v>
      </c>
      <c r="D343" s="35" t="s">
        <v>37</v>
      </c>
      <c r="E343" s="35">
        <v>2007</v>
      </c>
      <c r="F343" s="5">
        <v>1.1898148148148149E-2</v>
      </c>
      <c r="G343" s="35">
        <v>20</v>
      </c>
      <c r="H343" s="35">
        <v>161.1</v>
      </c>
      <c r="I343" t="s">
        <v>973</v>
      </c>
    </row>
    <row r="344" spans="1:9" x14ac:dyDescent="0.35">
      <c r="A344" t="str">
        <f t="shared" si="5"/>
        <v>Зверев РусланМ16</v>
      </c>
      <c r="B344" s="35">
        <v>21</v>
      </c>
      <c r="C344" s="35" t="s">
        <v>1040</v>
      </c>
      <c r="D344" s="35" t="s">
        <v>94</v>
      </c>
      <c r="E344" s="35">
        <v>2006</v>
      </c>
      <c r="F344" s="5">
        <v>1.2175925925925929E-2</v>
      </c>
      <c r="G344" s="35">
        <v>21</v>
      </c>
      <c r="H344" s="35">
        <v>157.9</v>
      </c>
      <c r="I344" t="s">
        <v>973</v>
      </c>
    </row>
    <row r="345" spans="1:9" x14ac:dyDescent="0.35">
      <c r="A345" t="str">
        <f t="shared" si="5"/>
        <v>Штельмах МихаилМ16</v>
      </c>
      <c r="B345" s="35">
        <v>22</v>
      </c>
      <c r="C345" s="35" t="s">
        <v>344</v>
      </c>
      <c r="D345" s="35" t="s">
        <v>149</v>
      </c>
      <c r="E345" s="35">
        <v>2006</v>
      </c>
      <c r="F345" s="5">
        <v>1.2233796296296296E-2</v>
      </c>
      <c r="G345" s="35">
        <v>22</v>
      </c>
      <c r="H345" s="35">
        <v>157.19999999999999</v>
      </c>
      <c r="I345" t="s">
        <v>973</v>
      </c>
    </row>
    <row r="346" spans="1:9" x14ac:dyDescent="0.35">
      <c r="A346" t="str">
        <f t="shared" si="5"/>
        <v>Киселёв ДмитрийМ16</v>
      </c>
      <c r="B346" s="35">
        <v>23</v>
      </c>
      <c r="C346" s="35" t="s">
        <v>347</v>
      </c>
      <c r="D346" s="35" t="s">
        <v>37</v>
      </c>
      <c r="E346" s="35">
        <v>2007</v>
      </c>
      <c r="F346" s="5">
        <v>1.2511574074074073E-2</v>
      </c>
      <c r="G346" s="35">
        <v>23</v>
      </c>
      <c r="H346" s="35">
        <v>154</v>
      </c>
      <c r="I346" t="s">
        <v>973</v>
      </c>
    </row>
    <row r="347" spans="1:9" x14ac:dyDescent="0.35">
      <c r="A347" t="str">
        <f t="shared" si="5"/>
        <v>Елютин ДаниилМ16</v>
      </c>
      <c r="B347" s="35">
        <v>24</v>
      </c>
      <c r="C347" s="35" t="s">
        <v>350</v>
      </c>
      <c r="D347" s="35" t="s">
        <v>61</v>
      </c>
      <c r="E347" s="35">
        <v>2007</v>
      </c>
      <c r="F347" s="5">
        <v>1.2789351851851852E-2</v>
      </c>
      <c r="G347" s="35">
        <v>24</v>
      </c>
      <c r="H347" s="35">
        <v>150.69999999999999</v>
      </c>
      <c r="I347" t="s">
        <v>973</v>
      </c>
    </row>
    <row r="348" spans="1:9" x14ac:dyDescent="0.35">
      <c r="A348" t="str">
        <f t="shared" si="5"/>
        <v>Гонтарев ДанилаМ16</v>
      </c>
      <c r="B348" s="35">
        <v>25</v>
      </c>
      <c r="C348" s="35" t="s">
        <v>581</v>
      </c>
      <c r="D348" s="35" t="s">
        <v>149</v>
      </c>
      <c r="E348" s="35">
        <v>2007</v>
      </c>
      <c r="F348" s="5">
        <v>1.2800925925925926E-2</v>
      </c>
      <c r="G348" s="35">
        <v>25</v>
      </c>
      <c r="H348" s="35">
        <v>150.6</v>
      </c>
      <c r="I348" t="s">
        <v>973</v>
      </c>
    </row>
    <row r="349" spans="1:9" x14ac:dyDescent="0.35">
      <c r="A349" t="str">
        <f t="shared" si="5"/>
        <v>Дьяченко МатвейМ16</v>
      </c>
      <c r="B349" s="35">
        <v>26</v>
      </c>
      <c r="C349" s="35" t="s">
        <v>299</v>
      </c>
      <c r="D349" s="35" t="s">
        <v>58</v>
      </c>
      <c r="E349" s="35">
        <v>2007</v>
      </c>
      <c r="F349" s="5">
        <v>1.283564814814815E-2</v>
      </c>
      <c r="G349" s="35">
        <v>26</v>
      </c>
      <c r="H349" s="35">
        <v>150.19999999999999</v>
      </c>
      <c r="I349" t="s">
        <v>973</v>
      </c>
    </row>
    <row r="350" spans="1:9" x14ac:dyDescent="0.35">
      <c r="A350" t="str">
        <f t="shared" si="5"/>
        <v>Лисов Антон</v>
      </c>
      <c r="B350" s="35">
        <v>27</v>
      </c>
      <c r="C350" s="35" t="s">
        <v>351</v>
      </c>
      <c r="D350" s="35" t="s">
        <v>33</v>
      </c>
      <c r="E350" s="35">
        <v>2007</v>
      </c>
      <c r="F350" s="5">
        <v>1.2905092592592591E-2</v>
      </c>
      <c r="G350" s="35">
        <v>27</v>
      </c>
      <c r="H350" s="35">
        <v>149.4</v>
      </c>
    </row>
    <row r="351" spans="1:9" x14ac:dyDescent="0.35">
      <c r="A351" t="str">
        <f t="shared" si="5"/>
        <v>Сотников Дмитрий</v>
      </c>
      <c r="B351" s="35">
        <v>28</v>
      </c>
      <c r="C351" s="35" t="s">
        <v>571</v>
      </c>
      <c r="D351" s="35" t="s">
        <v>33</v>
      </c>
      <c r="E351" s="35">
        <v>2006</v>
      </c>
      <c r="F351" s="5">
        <v>1.2974537037037036E-2</v>
      </c>
      <c r="G351" s="35">
        <v>28</v>
      </c>
      <c r="H351" s="35">
        <v>148.6</v>
      </c>
    </row>
    <row r="352" spans="1:9" x14ac:dyDescent="0.35">
      <c r="A352" t="str">
        <f t="shared" si="5"/>
        <v>Чупеев Александр</v>
      </c>
      <c r="B352" s="35">
        <v>29</v>
      </c>
      <c r="C352" s="35" t="s">
        <v>352</v>
      </c>
      <c r="D352" s="35" t="s">
        <v>58</v>
      </c>
      <c r="E352" s="35">
        <v>2007</v>
      </c>
      <c r="F352" s="5">
        <v>1.3206018518518518E-2</v>
      </c>
      <c r="G352" s="35">
        <v>29</v>
      </c>
      <c r="H352" s="35">
        <v>145.9</v>
      </c>
    </row>
    <row r="353" spans="1:9" ht="14.5" customHeight="1" x14ac:dyDescent="0.35">
      <c r="A353" t="str">
        <f t="shared" si="5"/>
        <v>Клеменко Арсений</v>
      </c>
      <c r="B353" s="35">
        <v>30</v>
      </c>
      <c r="C353" s="35" t="s">
        <v>1034</v>
      </c>
      <c r="D353" s="35" t="s">
        <v>149</v>
      </c>
      <c r="E353" s="35">
        <v>2006</v>
      </c>
      <c r="F353" s="5">
        <v>2.4328703703703703E-2</v>
      </c>
      <c r="G353" s="35">
        <v>30</v>
      </c>
      <c r="H353" s="35">
        <v>16</v>
      </c>
    </row>
    <row r="354" spans="1:9" ht="14.5" customHeight="1" x14ac:dyDescent="0.35">
      <c r="A354" t="str">
        <f t="shared" si="5"/>
        <v>Сушков Михаил</v>
      </c>
      <c r="B354" s="35">
        <v>31</v>
      </c>
      <c r="C354" s="35" t="s">
        <v>348</v>
      </c>
      <c r="D354" s="35" t="s">
        <v>94</v>
      </c>
      <c r="E354" s="35">
        <v>2007</v>
      </c>
      <c r="F354" s="35"/>
      <c r="G354" s="35"/>
    </row>
    <row r="355" spans="1:9" x14ac:dyDescent="0.35">
      <c r="A355" t="str">
        <f t="shared" si="5"/>
        <v/>
      </c>
      <c r="B355" s="40" t="s">
        <v>1007</v>
      </c>
      <c r="C355" s="40"/>
      <c r="D355" s="40"/>
      <c r="E355" s="40"/>
      <c r="F355" s="40"/>
      <c r="G355" s="40"/>
      <c r="H355" s="40"/>
    </row>
    <row r="356" spans="1:9" x14ac:dyDescent="0.35">
      <c r="A356" t="str">
        <f t="shared" si="5"/>
        <v/>
      </c>
      <c r="B356" s="40"/>
      <c r="C356" s="40"/>
      <c r="D356" s="40"/>
      <c r="E356" s="40"/>
      <c r="F356" s="40"/>
      <c r="G356" s="40"/>
      <c r="H356" s="40"/>
    </row>
    <row r="357" spans="1:9" ht="28" x14ac:dyDescent="0.35">
      <c r="A357" t="str">
        <f t="shared" si="5"/>
        <v>Фамилия, имя</v>
      </c>
      <c r="B357" s="3" t="s">
        <v>20</v>
      </c>
      <c r="C357" s="35" t="s">
        <v>31</v>
      </c>
      <c r="D357" s="35" t="s">
        <v>21</v>
      </c>
      <c r="E357" s="35" t="s">
        <v>22</v>
      </c>
      <c r="F357" s="35" t="s">
        <v>23</v>
      </c>
      <c r="G357" s="35" t="s">
        <v>24</v>
      </c>
      <c r="H357" s="35" t="s">
        <v>25</v>
      </c>
    </row>
    <row r="358" spans="1:9" x14ac:dyDescent="0.35">
      <c r="A358" t="str">
        <f t="shared" si="5"/>
        <v>Вильденберг АлександрМ18</v>
      </c>
      <c r="B358" s="35">
        <v>1</v>
      </c>
      <c r="C358" s="35" t="s">
        <v>570</v>
      </c>
      <c r="D358" s="35" t="s">
        <v>94</v>
      </c>
      <c r="E358" s="35">
        <v>2005</v>
      </c>
      <c r="F358" s="5">
        <v>9.6412037037037039E-3</v>
      </c>
      <c r="G358" s="35">
        <v>1</v>
      </c>
      <c r="H358" s="35">
        <v>200</v>
      </c>
      <c r="I358" t="s">
        <v>974</v>
      </c>
    </row>
    <row r="359" spans="1:9" x14ac:dyDescent="0.35">
      <c r="A359" t="str">
        <f t="shared" si="5"/>
        <v>Козлов МакарМ18</v>
      </c>
      <c r="B359" s="35">
        <v>2</v>
      </c>
      <c r="C359" s="35" t="s">
        <v>361</v>
      </c>
      <c r="D359" s="35" t="s">
        <v>143</v>
      </c>
      <c r="E359" s="35">
        <v>2005</v>
      </c>
      <c r="F359" s="5">
        <v>1.0092592592592592E-2</v>
      </c>
      <c r="G359" s="35">
        <v>2</v>
      </c>
      <c r="H359" s="35">
        <v>195.4</v>
      </c>
      <c r="I359" t="s">
        <v>974</v>
      </c>
    </row>
    <row r="360" spans="1:9" x14ac:dyDescent="0.35">
      <c r="A360" t="str">
        <f t="shared" si="5"/>
        <v>Винокуров СтаниславМ18</v>
      </c>
      <c r="B360" s="35">
        <v>3</v>
      </c>
      <c r="C360" s="35" t="s">
        <v>359</v>
      </c>
      <c r="D360" s="35" t="s">
        <v>98</v>
      </c>
      <c r="E360" s="35">
        <v>2004</v>
      </c>
      <c r="F360" s="5">
        <v>1.0092592592592592E-2</v>
      </c>
      <c r="G360" s="35">
        <f xml:space="preserve"> 2</f>
        <v>2</v>
      </c>
      <c r="H360" s="35">
        <v>195.4</v>
      </c>
      <c r="I360" t="s">
        <v>974</v>
      </c>
    </row>
    <row r="361" spans="1:9" x14ac:dyDescent="0.35">
      <c r="A361" t="str">
        <f t="shared" si="5"/>
        <v>Николаев ИльяМ18</v>
      </c>
      <c r="B361" s="35">
        <v>4</v>
      </c>
      <c r="C361" s="35" t="s">
        <v>704</v>
      </c>
      <c r="D361" s="35" t="s">
        <v>98</v>
      </c>
      <c r="E361" s="35">
        <v>2005</v>
      </c>
      <c r="F361" s="5">
        <v>1.0717592592592593E-2</v>
      </c>
      <c r="G361" s="35">
        <v>4</v>
      </c>
      <c r="H361" s="35">
        <v>188.9</v>
      </c>
      <c r="I361" t="s">
        <v>974</v>
      </c>
    </row>
    <row r="362" spans="1:9" x14ac:dyDescent="0.35">
      <c r="A362" t="str">
        <f t="shared" si="5"/>
        <v>Бунегин КириллМ18</v>
      </c>
      <c r="B362" s="35">
        <v>5</v>
      </c>
      <c r="C362" s="35" t="s">
        <v>610</v>
      </c>
      <c r="D362" s="35" t="s">
        <v>112</v>
      </c>
      <c r="E362" s="35">
        <v>2004</v>
      </c>
      <c r="F362" s="5">
        <v>1.0810185185185185E-2</v>
      </c>
      <c r="G362" s="35">
        <v>5</v>
      </c>
      <c r="H362" s="35">
        <v>187.9</v>
      </c>
      <c r="I362" t="s">
        <v>974</v>
      </c>
    </row>
    <row r="363" spans="1:9" x14ac:dyDescent="0.35">
      <c r="A363" t="str">
        <f t="shared" si="5"/>
        <v>Бунегин ИльяМ18</v>
      </c>
      <c r="B363" s="35">
        <v>6</v>
      </c>
      <c r="C363" s="35" t="s">
        <v>604</v>
      </c>
      <c r="D363" s="35" t="s">
        <v>112</v>
      </c>
      <c r="E363" s="35">
        <v>2004</v>
      </c>
      <c r="F363" s="5">
        <v>1.1030092592592591E-2</v>
      </c>
      <c r="G363" s="35">
        <v>6</v>
      </c>
      <c r="H363" s="35">
        <v>185.6</v>
      </c>
      <c r="I363" t="s">
        <v>974</v>
      </c>
    </row>
    <row r="364" spans="1:9" x14ac:dyDescent="0.35">
      <c r="A364" t="str">
        <f t="shared" si="5"/>
        <v>Василенко ВладимирМ18</v>
      </c>
      <c r="B364" s="35">
        <v>7</v>
      </c>
      <c r="C364" s="35" t="s">
        <v>1008</v>
      </c>
      <c r="D364" s="35" t="s">
        <v>61</v>
      </c>
      <c r="E364" s="35">
        <v>2004</v>
      </c>
      <c r="F364" s="5">
        <v>1.1423611111111112E-2</v>
      </c>
      <c r="G364" s="35">
        <v>7</v>
      </c>
      <c r="H364" s="35">
        <v>181.6</v>
      </c>
      <c r="I364" t="s">
        <v>974</v>
      </c>
    </row>
    <row r="365" spans="1:9" ht="14.5" customHeight="1" x14ac:dyDescent="0.35">
      <c r="A365" t="str">
        <f t="shared" si="5"/>
        <v>Бурдин ЕгорМ18</v>
      </c>
      <c r="B365" s="35">
        <v>8</v>
      </c>
      <c r="C365" s="35" t="s">
        <v>358</v>
      </c>
      <c r="D365" s="35" t="s">
        <v>44</v>
      </c>
      <c r="E365" s="35">
        <v>2004</v>
      </c>
      <c r="F365" s="5">
        <v>1.1446759259259261E-2</v>
      </c>
      <c r="G365" s="35">
        <v>8</v>
      </c>
      <c r="H365" s="35">
        <v>181.3</v>
      </c>
      <c r="I365" t="s">
        <v>974</v>
      </c>
    </row>
    <row r="366" spans="1:9" ht="14.5" customHeight="1" x14ac:dyDescent="0.35">
      <c r="A366" t="str">
        <f t="shared" si="5"/>
        <v>Бавыкин ДмитрийМ18</v>
      </c>
      <c r="B366" s="35">
        <v>9</v>
      </c>
      <c r="C366" s="35" t="s">
        <v>607</v>
      </c>
      <c r="D366" s="35" t="s">
        <v>784</v>
      </c>
      <c r="E366" s="35">
        <v>2005</v>
      </c>
      <c r="F366" s="5">
        <v>1.1840277777777778E-2</v>
      </c>
      <c r="G366" s="35">
        <v>9</v>
      </c>
      <c r="H366" s="35">
        <v>177.2</v>
      </c>
      <c r="I366" t="s">
        <v>974</v>
      </c>
    </row>
    <row r="367" spans="1:9" x14ac:dyDescent="0.35">
      <c r="A367" t="str">
        <f t="shared" si="5"/>
        <v>Джамил ИосифМ18</v>
      </c>
      <c r="B367" s="35">
        <v>10</v>
      </c>
      <c r="C367" s="35" t="s">
        <v>356</v>
      </c>
      <c r="D367" s="35" t="s">
        <v>98</v>
      </c>
      <c r="E367" s="35">
        <v>2005</v>
      </c>
      <c r="F367" s="5">
        <v>1.1921296296296298E-2</v>
      </c>
      <c r="G367" s="35">
        <v>10</v>
      </c>
      <c r="H367" s="35">
        <v>176.4</v>
      </c>
      <c r="I367" t="s">
        <v>974</v>
      </c>
    </row>
    <row r="368" spans="1:9" x14ac:dyDescent="0.35">
      <c r="A368" t="str">
        <f t="shared" si="5"/>
        <v>Тузиков ИванМ18</v>
      </c>
      <c r="B368" s="35">
        <v>11</v>
      </c>
      <c r="C368" s="35" t="s">
        <v>363</v>
      </c>
      <c r="D368" s="35" t="s">
        <v>94</v>
      </c>
      <c r="E368" s="35">
        <v>2004</v>
      </c>
      <c r="F368" s="5">
        <v>1.3356481481481483E-2</v>
      </c>
      <c r="G368" s="35">
        <v>11</v>
      </c>
      <c r="H368" s="35">
        <v>161.5</v>
      </c>
      <c r="I368" t="s">
        <v>974</v>
      </c>
    </row>
    <row r="369" spans="1:9" x14ac:dyDescent="0.35">
      <c r="A369" t="str">
        <f t="shared" si="5"/>
        <v>Голев СергейМ18</v>
      </c>
      <c r="B369" s="35">
        <v>12</v>
      </c>
      <c r="C369" s="35" t="s">
        <v>365</v>
      </c>
      <c r="D369" s="35" t="s">
        <v>44</v>
      </c>
      <c r="E369" s="35">
        <v>2005</v>
      </c>
      <c r="F369" s="5">
        <v>1.554398148148148E-2</v>
      </c>
      <c r="G369" s="35">
        <v>12</v>
      </c>
      <c r="H369" s="35">
        <v>138.80000000000001</v>
      </c>
      <c r="I369" t="s">
        <v>974</v>
      </c>
    </row>
    <row r="370" spans="1:9" x14ac:dyDescent="0.35">
      <c r="A370" t="str">
        <f t="shared" si="5"/>
        <v>Мальцев ВсеволодМ18</v>
      </c>
      <c r="B370" s="35">
        <v>13</v>
      </c>
      <c r="C370" s="35" t="s">
        <v>608</v>
      </c>
      <c r="D370" s="35" t="s">
        <v>112</v>
      </c>
      <c r="E370" s="35">
        <v>2004</v>
      </c>
      <c r="F370" s="5">
        <v>1.6030092592592592E-2</v>
      </c>
      <c r="G370" s="35">
        <v>13</v>
      </c>
      <c r="H370" s="35">
        <v>133.80000000000001</v>
      </c>
      <c r="I370" t="s">
        <v>974</v>
      </c>
    </row>
    <row r="371" spans="1:9" x14ac:dyDescent="0.35">
      <c r="A371" t="str">
        <f t="shared" si="5"/>
        <v>Каталенцев ДаниилМ18</v>
      </c>
      <c r="B371" s="35">
        <v>14</v>
      </c>
      <c r="C371" s="35" t="s">
        <v>601</v>
      </c>
      <c r="D371" s="35" t="s">
        <v>98</v>
      </c>
      <c r="E371" s="35">
        <v>2004</v>
      </c>
      <c r="F371" s="35"/>
      <c r="G371" s="35"/>
      <c r="I371" t="s">
        <v>974</v>
      </c>
    </row>
    <row r="372" spans="1:9" x14ac:dyDescent="0.35">
      <c r="A372" t="str">
        <f t="shared" si="5"/>
        <v>Ершов ДмитрийМ18</v>
      </c>
      <c r="B372" s="35">
        <v>15</v>
      </c>
      <c r="C372" s="35" t="s">
        <v>606</v>
      </c>
      <c r="D372" s="35" t="s">
        <v>94</v>
      </c>
      <c r="E372" s="35">
        <v>2005</v>
      </c>
      <c r="F372" s="35"/>
      <c r="G372" s="35"/>
      <c r="I372" t="s">
        <v>974</v>
      </c>
    </row>
    <row r="373" spans="1:9" x14ac:dyDescent="0.35">
      <c r="A373" t="str">
        <f t="shared" si="5"/>
        <v/>
      </c>
      <c r="B373" s="40" t="s">
        <v>1009</v>
      </c>
      <c r="C373" s="40"/>
      <c r="D373" s="40"/>
      <c r="E373" s="40"/>
      <c r="F373" s="40"/>
      <c r="G373" s="40"/>
      <c r="H373" s="40"/>
    </row>
    <row r="374" spans="1:9" x14ac:dyDescent="0.35">
      <c r="A374" t="str">
        <f t="shared" si="5"/>
        <v/>
      </c>
      <c r="B374" s="40"/>
      <c r="C374" s="40"/>
      <c r="D374" s="40"/>
      <c r="E374" s="40"/>
      <c r="F374" s="40"/>
      <c r="G374" s="40"/>
      <c r="H374" s="40"/>
    </row>
    <row r="375" spans="1:9" ht="28" x14ac:dyDescent="0.35">
      <c r="A375" t="str">
        <f t="shared" si="5"/>
        <v>Фамилия, имя</v>
      </c>
      <c r="B375" s="3" t="s">
        <v>20</v>
      </c>
      <c r="C375" s="35" t="s">
        <v>31</v>
      </c>
      <c r="D375" s="35" t="s">
        <v>21</v>
      </c>
      <c r="E375" s="35" t="s">
        <v>22</v>
      </c>
      <c r="F375" s="35" t="s">
        <v>23</v>
      </c>
      <c r="G375" s="35" t="s">
        <v>24</v>
      </c>
      <c r="H375" s="35" t="s">
        <v>25</v>
      </c>
    </row>
    <row r="376" spans="1:9" x14ac:dyDescent="0.35">
      <c r="A376" t="str">
        <f t="shared" si="5"/>
        <v>Кандауров ЕвгенийМВ</v>
      </c>
      <c r="B376" s="35">
        <v>1</v>
      </c>
      <c r="C376" s="35" t="s">
        <v>371</v>
      </c>
      <c r="D376" s="35" t="s">
        <v>27</v>
      </c>
      <c r="E376" s="35">
        <v>1984</v>
      </c>
      <c r="F376" s="5">
        <v>9.1782407407407403E-3</v>
      </c>
      <c r="G376" s="35">
        <v>1</v>
      </c>
      <c r="H376" s="35">
        <v>200</v>
      </c>
      <c r="I376" t="s">
        <v>975</v>
      </c>
    </row>
    <row r="377" spans="1:9" x14ac:dyDescent="0.35">
      <c r="A377" t="str">
        <f t="shared" si="5"/>
        <v>Вирютин ОлегМВ</v>
      </c>
      <c r="B377" s="35">
        <v>2</v>
      </c>
      <c r="C377" s="35" t="s">
        <v>369</v>
      </c>
      <c r="D377" s="35" t="s">
        <v>710</v>
      </c>
      <c r="E377" s="35">
        <v>1966</v>
      </c>
      <c r="F377" s="5">
        <v>9.6296296296296303E-3</v>
      </c>
      <c r="G377" s="35">
        <v>2</v>
      </c>
      <c r="H377" s="35">
        <v>195.1</v>
      </c>
      <c r="I377" t="s">
        <v>975</v>
      </c>
    </row>
    <row r="378" spans="1:9" x14ac:dyDescent="0.35">
      <c r="A378" t="str">
        <f t="shared" si="5"/>
        <v>Чижов АлексейМВ</v>
      </c>
      <c r="B378" s="35">
        <v>3</v>
      </c>
      <c r="C378" s="35" t="s">
        <v>869</v>
      </c>
      <c r="D378" s="35" t="s">
        <v>27</v>
      </c>
      <c r="E378" s="35">
        <v>1973</v>
      </c>
      <c r="F378" s="5">
        <v>1.1574074074074075E-2</v>
      </c>
      <c r="G378" s="35">
        <v>3</v>
      </c>
      <c r="H378" s="35">
        <v>173.9</v>
      </c>
      <c r="I378" t="s">
        <v>975</v>
      </c>
    </row>
    <row r="379" spans="1:9" x14ac:dyDescent="0.35">
      <c r="A379" t="str">
        <f t="shared" si="5"/>
        <v>Демиденков АлександрМВ</v>
      </c>
      <c r="B379" s="35">
        <v>4</v>
      </c>
      <c r="C379" s="35" t="s">
        <v>514</v>
      </c>
      <c r="D379" s="35" t="s">
        <v>112</v>
      </c>
      <c r="E379" s="35">
        <v>1979</v>
      </c>
      <c r="F379" s="5">
        <v>1.2280092592592592E-2</v>
      </c>
      <c r="G379" s="35">
        <v>4</v>
      </c>
      <c r="H379" s="35">
        <v>166.3</v>
      </c>
      <c r="I379" t="s">
        <v>975</v>
      </c>
    </row>
    <row r="380" spans="1:9" x14ac:dyDescent="0.35">
      <c r="A380" t="str">
        <f t="shared" si="5"/>
        <v>Авдеев АлександрМВ</v>
      </c>
      <c r="B380" s="35">
        <v>5</v>
      </c>
      <c r="C380" s="35" t="s">
        <v>1010</v>
      </c>
      <c r="D380" s="35" t="s">
        <v>784</v>
      </c>
      <c r="E380" s="35">
        <v>1957</v>
      </c>
      <c r="F380" s="5">
        <v>1.2662037037037039E-2</v>
      </c>
      <c r="G380" s="35">
        <v>5</v>
      </c>
      <c r="H380" s="35">
        <v>162.1</v>
      </c>
      <c r="I380" t="s">
        <v>975</v>
      </c>
    </row>
    <row r="381" spans="1:9" x14ac:dyDescent="0.35">
      <c r="A381" t="str">
        <f t="shared" si="5"/>
        <v>Грибанов АлександрМВ</v>
      </c>
      <c r="B381" s="35">
        <v>6</v>
      </c>
      <c r="C381" s="35" t="s">
        <v>711</v>
      </c>
      <c r="D381" s="35" t="s">
        <v>478</v>
      </c>
      <c r="E381" s="35">
        <v>1959</v>
      </c>
      <c r="F381" s="5">
        <v>1.3981481481481482E-2</v>
      </c>
      <c r="G381" s="35">
        <v>6</v>
      </c>
      <c r="H381" s="35">
        <v>147.69999999999999</v>
      </c>
      <c r="I381" t="s">
        <v>975</v>
      </c>
    </row>
    <row r="382" spans="1:9" x14ac:dyDescent="0.35">
      <c r="A382" t="str">
        <f t="shared" si="5"/>
        <v>Аминев ФагимМВ</v>
      </c>
      <c r="B382" s="35">
        <v>7</v>
      </c>
      <c r="C382" s="35" t="s">
        <v>375</v>
      </c>
      <c r="D382" s="35" t="s">
        <v>98</v>
      </c>
      <c r="E382" s="35">
        <v>1955</v>
      </c>
      <c r="F382" s="5">
        <v>1.6180555555555556E-2</v>
      </c>
      <c r="G382" s="35">
        <v>7</v>
      </c>
      <c r="H382" s="35">
        <v>123.8</v>
      </c>
      <c r="I382" t="s">
        <v>975</v>
      </c>
    </row>
    <row r="383" spans="1:9" x14ac:dyDescent="0.35">
      <c r="A383" t="str">
        <f t="shared" si="5"/>
        <v>Крамарев СергейМВ</v>
      </c>
      <c r="B383" s="35">
        <v>8</v>
      </c>
      <c r="C383" s="35" t="s">
        <v>873</v>
      </c>
      <c r="D383" s="35" t="s">
        <v>44</v>
      </c>
      <c r="E383" s="35">
        <v>1955</v>
      </c>
      <c r="F383" s="5">
        <v>1.7118055555555556E-2</v>
      </c>
      <c r="G383" s="35">
        <v>8</v>
      </c>
      <c r="H383" s="35">
        <v>113.5</v>
      </c>
      <c r="I383" t="s">
        <v>975</v>
      </c>
    </row>
    <row r="384" spans="1:9" x14ac:dyDescent="0.35">
      <c r="A384" t="str">
        <f t="shared" si="5"/>
        <v>Сургутсков ЕвгенийМВ</v>
      </c>
      <c r="B384" s="35">
        <v>9</v>
      </c>
      <c r="C384" s="35" t="s">
        <v>1035</v>
      </c>
      <c r="D384" s="35" t="s">
        <v>149</v>
      </c>
      <c r="E384" s="35">
        <v>1947</v>
      </c>
      <c r="F384" s="5">
        <v>2.4085648148148148E-2</v>
      </c>
      <c r="G384" s="35">
        <v>9</v>
      </c>
      <c r="H384" s="35">
        <v>37.6</v>
      </c>
      <c r="I384" t="s">
        <v>975</v>
      </c>
    </row>
    <row r="385" spans="1:9" x14ac:dyDescent="0.35">
      <c r="A385" t="str">
        <f t="shared" si="5"/>
        <v>Макейчик СергейМВ</v>
      </c>
      <c r="B385" s="35">
        <v>10</v>
      </c>
      <c r="C385" s="35" t="s">
        <v>370</v>
      </c>
      <c r="D385" s="35" t="s">
        <v>37</v>
      </c>
      <c r="E385" s="35">
        <v>1967</v>
      </c>
      <c r="F385" s="35"/>
      <c r="G385" s="35"/>
      <c r="I385" t="s">
        <v>975</v>
      </c>
    </row>
    <row r="386" spans="1:9" x14ac:dyDescent="0.35">
      <c r="A386" t="str">
        <f t="shared" si="5"/>
        <v/>
      </c>
      <c r="B386" s="40" t="s">
        <v>1011</v>
      </c>
      <c r="C386" s="40"/>
      <c r="D386" s="40"/>
      <c r="E386" s="40"/>
      <c r="F386" s="40"/>
      <c r="G386" s="40"/>
      <c r="H386" s="40"/>
    </row>
    <row r="387" spans="1:9" x14ac:dyDescent="0.35">
      <c r="A387" t="str">
        <f t="shared" si="5"/>
        <v/>
      </c>
      <c r="B387" s="40"/>
      <c r="C387" s="40"/>
      <c r="D387" s="40"/>
      <c r="E387" s="40"/>
      <c r="F387" s="40"/>
      <c r="G387" s="40"/>
      <c r="H387" s="40"/>
    </row>
    <row r="388" spans="1:9" ht="28" x14ac:dyDescent="0.35">
      <c r="A388" t="str">
        <f t="shared" si="5"/>
        <v>Фамилия, имя</v>
      </c>
      <c r="B388" s="3" t="s">
        <v>20</v>
      </c>
      <c r="C388" s="35" t="s">
        <v>31</v>
      </c>
      <c r="D388" s="35" t="s">
        <v>21</v>
      </c>
      <c r="E388" s="35" t="s">
        <v>22</v>
      </c>
      <c r="F388" s="35" t="s">
        <v>23</v>
      </c>
      <c r="G388" s="35" t="s">
        <v>24</v>
      </c>
      <c r="H388" s="35" t="s">
        <v>25</v>
      </c>
    </row>
    <row r="389" spans="1:9" x14ac:dyDescent="0.35">
      <c r="A389" t="str">
        <f t="shared" si="5"/>
        <v>Ремезов ДенисМЭ</v>
      </c>
      <c r="B389" s="35">
        <v>1</v>
      </c>
      <c r="C389" s="35" t="s">
        <v>778</v>
      </c>
      <c r="D389" s="35" t="s">
        <v>35</v>
      </c>
      <c r="E389" s="35">
        <v>1999</v>
      </c>
      <c r="F389" s="5">
        <v>1.1689814814814814E-2</v>
      </c>
      <c r="G389" s="35">
        <v>1</v>
      </c>
      <c r="H389" s="35">
        <v>200</v>
      </c>
      <c r="I389" t="s">
        <v>976</v>
      </c>
    </row>
    <row r="390" spans="1:9" x14ac:dyDescent="0.35">
      <c r="A390" t="str">
        <f t="shared" si="5"/>
        <v>Малыгин ИльяМЭ</v>
      </c>
      <c r="B390" s="35">
        <v>2</v>
      </c>
      <c r="C390" s="35" t="s">
        <v>1012</v>
      </c>
      <c r="D390" s="35" t="s">
        <v>35</v>
      </c>
      <c r="E390" s="35">
        <v>2004</v>
      </c>
      <c r="F390" s="5">
        <v>1.1851851851851851E-2</v>
      </c>
      <c r="G390" s="35">
        <v>2</v>
      </c>
      <c r="H390" s="35">
        <v>198.7</v>
      </c>
      <c r="I390" t="s">
        <v>976</v>
      </c>
    </row>
    <row r="391" spans="1:9" x14ac:dyDescent="0.35">
      <c r="A391" t="str">
        <f t="shared" si="5"/>
        <v>Безводинских ЗахарМЭ</v>
      </c>
      <c r="B391" s="35">
        <v>3</v>
      </c>
      <c r="C391" s="35" t="s">
        <v>388</v>
      </c>
      <c r="D391" s="35" t="s">
        <v>377</v>
      </c>
      <c r="E391" s="35">
        <v>2003</v>
      </c>
      <c r="F391" s="5">
        <v>1.247685185185185E-2</v>
      </c>
      <c r="G391" s="35">
        <v>3</v>
      </c>
      <c r="H391" s="35">
        <v>193.3</v>
      </c>
      <c r="I391" t="s">
        <v>976</v>
      </c>
    </row>
    <row r="392" spans="1:9" x14ac:dyDescent="0.35">
      <c r="A392" t="str">
        <f t="shared" si="5"/>
        <v>Колупаев ИванМЭ</v>
      </c>
      <c r="B392" s="35">
        <v>4</v>
      </c>
      <c r="C392" s="35" t="s">
        <v>626</v>
      </c>
      <c r="D392" s="35" t="s">
        <v>44</v>
      </c>
      <c r="E392" s="35">
        <v>1995</v>
      </c>
      <c r="F392" s="5">
        <v>1.298611111111111E-2</v>
      </c>
      <c r="G392" s="35">
        <v>4</v>
      </c>
      <c r="H392" s="35">
        <v>189</v>
      </c>
      <c r="I392" t="s">
        <v>976</v>
      </c>
    </row>
    <row r="393" spans="1:9" x14ac:dyDescent="0.35">
      <c r="A393" t="str">
        <f t="shared" si="5"/>
        <v>Своеволин АлександрМЭ</v>
      </c>
      <c r="B393" s="35">
        <v>5</v>
      </c>
      <c r="C393" s="35" t="s">
        <v>382</v>
      </c>
      <c r="D393" s="35" t="s">
        <v>61</v>
      </c>
      <c r="E393" s="35">
        <v>1996</v>
      </c>
      <c r="F393" s="5">
        <v>1.324074074074074E-2</v>
      </c>
      <c r="G393" s="35">
        <v>5</v>
      </c>
      <c r="H393" s="35">
        <v>186.8</v>
      </c>
      <c r="I393" t="s">
        <v>976</v>
      </c>
    </row>
    <row r="394" spans="1:9" x14ac:dyDescent="0.35">
      <c r="A394" t="str">
        <f t="shared" si="5"/>
        <v>Попов СергейМЭ</v>
      </c>
      <c r="B394" s="35">
        <v>6</v>
      </c>
      <c r="C394" s="35" t="s">
        <v>385</v>
      </c>
      <c r="D394" s="35" t="s">
        <v>44</v>
      </c>
      <c r="E394" s="35">
        <v>1995</v>
      </c>
      <c r="F394" s="5">
        <v>1.3599537037037037E-2</v>
      </c>
      <c r="G394" s="35">
        <v>6</v>
      </c>
      <c r="H394" s="35">
        <v>183.7</v>
      </c>
      <c r="I394" t="s">
        <v>976</v>
      </c>
    </row>
    <row r="395" spans="1:9" x14ac:dyDescent="0.35">
      <c r="A395" t="str">
        <f t="shared" si="5"/>
        <v>Щербаков АлександрМЭ</v>
      </c>
      <c r="B395" s="35">
        <v>7</v>
      </c>
      <c r="C395" s="35" t="s">
        <v>383</v>
      </c>
      <c r="D395" s="35" t="s">
        <v>27</v>
      </c>
      <c r="E395" s="35">
        <v>1977</v>
      </c>
      <c r="F395" s="5">
        <v>1.3854166666666666E-2</v>
      </c>
      <c r="G395" s="35">
        <v>7</v>
      </c>
      <c r="H395" s="35">
        <v>181.5</v>
      </c>
      <c r="I395" t="s">
        <v>976</v>
      </c>
    </row>
    <row r="396" spans="1:9" x14ac:dyDescent="0.35">
      <c r="A396" t="str">
        <f t="shared" si="5"/>
        <v>Лихачёв МихаилМЭ</v>
      </c>
      <c r="B396" s="35">
        <v>8</v>
      </c>
      <c r="C396" s="35" t="s">
        <v>396</v>
      </c>
      <c r="D396" s="35" t="s">
        <v>44</v>
      </c>
      <c r="E396" s="35">
        <v>1996</v>
      </c>
      <c r="F396" s="5">
        <v>1.4363425925925925E-2</v>
      </c>
      <c r="G396" s="35">
        <v>8</v>
      </c>
      <c r="H396" s="35">
        <v>177.2</v>
      </c>
      <c r="I396" t="s">
        <v>976</v>
      </c>
    </row>
    <row r="397" spans="1:9" x14ac:dyDescent="0.35">
      <c r="A397" t="str">
        <f t="shared" si="5"/>
        <v>Антипов АлександрМЭ</v>
      </c>
      <c r="B397" s="35">
        <v>9</v>
      </c>
      <c r="C397" s="35" t="s">
        <v>629</v>
      </c>
      <c r="D397" s="35" t="s">
        <v>44</v>
      </c>
      <c r="E397" s="35">
        <v>1998</v>
      </c>
      <c r="F397" s="5">
        <v>1.4652777777777778E-2</v>
      </c>
      <c r="G397" s="35">
        <v>9</v>
      </c>
      <c r="H397" s="35">
        <v>174.7</v>
      </c>
      <c r="I397" t="s">
        <v>976</v>
      </c>
    </row>
    <row r="398" spans="1:9" x14ac:dyDescent="0.35">
      <c r="A398" t="str">
        <f t="shared" ref="A398:A410" si="6">C398&amp;I398</f>
        <v>Иконников ВладиславМЭ</v>
      </c>
      <c r="B398" s="35">
        <v>10</v>
      </c>
      <c r="C398" s="35" t="s">
        <v>393</v>
      </c>
      <c r="D398" s="35" t="s">
        <v>377</v>
      </c>
      <c r="E398" s="35">
        <v>2001</v>
      </c>
      <c r="F398" s="5">
        <v>1.480324074074074E-2</v>
      </c>
      <c r="G398" s="35">
        <v>10</v>
      </c>
      <c r="H398" s="35">
        <v>173.4</v>
      </c>
      <c r="I398" t="s">
        <v>976</v>
      </c>
    </row>
    <row r="399" spans="1:9" x14ac:dyDescent="0.35">
      <c r="A399" t="str">
        <f t="shared" si="6"/>
        <v>Кудрин АртёмМЭ</v>
      </c>
      <c r="B399" s="35">
        <v>11</v>
      </c>
      <c r="C399" s="35" t="s">
        <v>394</v>
      </c>
      <c r="D399" s="35" t="s">
        <v>377</v>
      </c>
      <c r="E399" s="35">
        <v>2002</v>
      </c>
      <c r="F399" s="5">
        <v>1.5069444444444443E-2</v>
      </c>
      <c r="G399" s="35">
        <v>11</v>
      </c>
      <c r="H399" s="35">
        <v>171.1</v>
      </c>
      <c r="I399" t="s">
        <v>976</v>
      </c>
    </row>
    <row r="400" spans="1:9" x14ac:dyDescent="0.35">
      <c r="A400" t="str">
        <f t="shared" si="6"/>
        <v>Косинов ВладимирМЭ</v>
      </c>
      <c r="B400" s="35">
        <v>12</v>
      </c>
      <c r="C400" s="35" t="s">
        <v>1013</v>
      </c>
      <c r="D400" s="35" t="s">
        <v>35</v>
      </c>
      <c r="E400" s="35">
        <v>2000</v>
      </c>
      <c r="F400" s="5">
        <v>1.5138888888888889E-2</v>
      </c>
      <c r="G400" s="35">
        <v>12</v>
      </c>
      <c r="H400" s="35">
        <v>170.5</v>
      </c>
      <c r="I400" t="s">
        <v>976</v>
      </c>
    </row>
    <row r="401" spans="1:9" x14ac:dyDescent="0.35">
      <c r="A401" t="str">
        <f t="shared" si="6"/>
        <v>Сафонов ДмитрийМЭ</v>
      </c>
      <c r="B401" s="35">
        <v>13</v>
      </c>
      <c r="C401" s="35" t="s">
        <v>627</v>
      </c>
      <c r="D401" s="35" t="s">
        <v>98</v>
      </c>
      <c r="E401" s="35">
        <v>1987</v>
      </c>
      <c r="F401" s="5">
        <v>1.545138888888889E-2</v>
      </c>
      <c r="G401" s="35">
        <v>13</v>
      </c>
      <c r="H401" s="35">
        <v>167.9</v>
      </c>
      <c r="I401" t="s">
        <v>976</v>
      </c>
    </row>
    <row r="402" spans="1:9" x14ac:dyDescent="0.35">
      <c r="A402" t="str">
        <f t="shared" si="6"/>
        <v>Гречкин ЯковМЭ</v>
      </c>
      <c r="B402" s="35">
        <v>14</v>
      </c>
      <c r="C402" s="35" t="s">
        <v>398</v>
      </c>
      <c r="D402" s="35" t="s">
        <v>377</v>
      </c>
      <c r="E402" s="35">
        <v>2003</v>
      </c>
      <c r="F402" s="5">
        <v>1.5474537037037038E-2</v>
      </c>
      <c r="G402" s="35">
        <v>14</v>
      </c>
      <c r="H402" s="35">
        <v>167.7</v>
      </c>
      <c r="I402" t="s">
        <v>976</v>
      </c>
    </row>
    <row r="403" spans="1:9" x14ac:dyDescent="0.35">
      <c r="A403" t="str">
        <f t="shared" si="6"/>
        <v>Зыгало СлаваМЭ</v>
      </c>
      <c r="B403" s="35">
        <v>15</v>
      </c>
      <c r="C403" s="35" t="s">
        <v>955</v>
      </c>
      <c r="D403" s="35" t="s">
        <v>956</v>
      </c>
      <c r="E403" s="35">
        <v>1994</v>
      </c>
      <c r="F403" s="5">
        <v>1.5879629629629629E-2</v>
      </c>
      <c r="G403" s="35">
        <v>15</v>
      </c>
      <c r="H403" s="35">
        <v>164.2</v>
      </c>
      <c r="I403" t="s">
        <v>976</v>
      </c>
    </row>
    <row r="404" spans="1:9" x14ac:dyDescent="0.35">
      <c r="A404" t="str">
        <f t="shared" si="6"/>
        <v>Аминев ЕфимМЭ</v>
      </c>
      <c r="B404" s="35">
        <v>16</v>
      </c>
      <c r="C404" s="35" t="s">
        <v>397</v>
      </c>
      <c r="D404" s="35" t="s">
        <v>98</v>
      </c>
      <c r="E404" s="35">
        <v>1988</v>
      </c>
      <c r="F404" s="5">
        <v>1.6168981481481482E-2</v>
      </c>
      <c r="G404" s="35">
        <v>16</v>
      </c>
      <c r="H404" s="35">
        <v>161.69999999999999</v>
      </c>
      <c r="I404" t="s">
        <v>976</v>
      </c>
    </row>
    <row r="405" spans="1:9" x14ac:dyDescent="0.35">
      <c r="A405" t="str">
        <f t="shared" si="6"/>
        <v>Бурдейный ИльяМЭ</v>
      </c>
      <c r="B405" s="35">
        <v>17</v>
      </c>
      <c r="C405" s="35" t="s">
        <v>389</v>
      </c>
      <c r="D405" s="35" t="s">
        <v>377</v>
      </c>
      <c r="E405" s="35">
        <v>2000</v>
      </c>
      <c r="F405" s="5">
        <v>1.6180555555555556E-2</v>
      </c>
      <c r="G405" s="35">
        <v>17</v>
      </c>
      <c r="H405" s="35">
        <v>161.6</v>
      </c>
      <c r="I405" t="s">
        <v>976</v>
      </c>
    </row>
    <row r="406" spans="1:9" x14ac:dyDescent="0.35">
      <c r="A406" t="str">
        <f t="shared" si="6"/>
        <v>Пасморнов МаксимМЭ</v>
      </c>
      <c r="B406" s="35">
        <v>18</v>
      </c>
      <c r="C406" s="35" t="s">
        <v>631</v>
      </c>
      <c r="D406" s="35" t="s">
        <v>44</v>
      </c>
      <c r="E406" s="35">
        <v>2002</v>
      </c>
      <c r="F406" s="5">
        <v>1.6273148148148148E-2</v>
      </c>
      <c r="G406" s="35">
        <v>18</v>
      </c>
      <c r="H406" s="35">
        <v>160.80000000000001</v>
      </c>
      <c r="I406" t="s">
        <v>976</v>
      </c>
    </row>
    <row r="407" spans="1:9" x14ac:dyDescent="0.35">
      <c r="A407" t="str">
        <f t="shared" si="6"/>
        <v>Батищев КонстантинМЭ</v>
      </c>
      <c r="B407" s="35">
        <v>19</v>
      </c>
      <c r="C407" s="35" t="s">
        <v>632</v>
      </c>
      <c r="D407" s="35" t="s">
        <v>149</v>
      </c>
      <c r="E407" s="35">
        <v>2003</v>
      </c>
      <c r="F407" s="5">
        <v>1.7083333333333336E-2</v>
      </c>
      <c r="G407" s="35">
        <v>19</v>
      </c>
      <c r="H407" s="35">
        <v>153.9</v>
      </c>
      <c r="I407" t="s">
        <v>976</v>
      </c>
    </row>
    <row r="408" spans="1:9" x14ac:dyDescent="0.35">
      <c r="A408" t="str">
        <f t="shared" si="6"/>
        <v>Ярошенко ДмитрийМЭ</v>
      </c>
      <c r="B408" s="35">
        <v>20</v>
      </c>
      <c r="C408" s="35" t="s">
        <v>960</v>
      </c>
      <c r="D408" s="35" t="s">
        <v>48</v>
      </c>
      <c r="E408" s="35">
        <v>1983</v>
      </c>
      <c r="F408" s="5">
        <v>1.7754629629629631E-2</v>
      </c>
      <c r="G408" s="35">
        <v>20</v>
      </c>
      <c r="H408" s="35">
        <v>148.19999999999999</v>
      </c>
      <c r="I408" t="s">
        <v>976</v>
      </c>
    </row>
    <row r="409" spans="1:9" x14ac:dyDescent="0.35">
      <c r="A409" t="str">
        <f t="shared" si="6"/>
        <v>Шаров АртёмМЭ</v>
      </c>
      <c r="B409" s="35">
        <v>21</v>
      </c>
      <c r="C409" s="35" t="s">
        <v>884</v>
      </c>
      <c r="D409" s="35" t="s">
        <v>61</v>
      </c>
      <c r="E409" s="35">
        <v>1992</v>
      </c>
      <c r="F409" s="5">
        <v>1.9444444444444445E-2</v>
      </c>
      <c r="G409" s="35">
        <v>21</v>
      </c>
      <c r="H409" s="35">
        <v>133.69999999999999</v>
      </c>
      <c r="I409" t="s">
        <v>976</v>
      </c>
    </row>
    <row r="410" spans="1:9" x14ac:dyDescent="0.35">
      <c r="A410" t="str">
        <f t="shared" si="6"/>
        <v>Селиванов СергейМЭ</v>
      </c>
      <c r="B410" s="35">
        <v>22</v>
      </c>
      <c r="C410" s="35" t="s">
        <v>405</v>
      </c>
      <c r="D410" s="35" t="s">
        <v>406</v>
      </c>
      <c r="E410" s="35">
        <v>1988</v>
      </c>
      <c r="F410" s="5">
        <v>2.2569444444444444E-2</v>
      </c>
      <c r="G410" s="35">
        <v>22</v>
      </c>
      <c r="H410" s="35">
        <v>107</v>
      </c>
      <c r="I410" t="s">
        <v>976</v>
      </c>
    </row>
    <row r="411" spans="1:9" x14ac:dyDescent="0.35">
      <c r="B411" s="36" t="s">
        <v>1014</v>
      </c>
      <c r="C411" s="36"/>
      <c r="D411" s="36"/>
      <c r="E411" s="36" t="s">
        <v>1015</v>
      </c>
      <c r="F411" s="36"/>
      <c r="G411" s="36"/>
      <c r="H411" s="36"/>
    </row>
    <row r="412" spans="1:9" x14ac:dyDescent="0.35">
      <c r="B412" s="36" t="s">
        <v>1016</v>
      </c>
      <c r="C412" s="36"/>
      <c r="D412" s="36"/>
      <c r="E412" s="36" t="s">
        <v>1017</v>
      </c>
      <c r="F412" s="36"/>
      <c r="G412" s="36"/>
      <c r="H412" s="36"/>
    </row>
  </sheetData>
  <mergeCells count="26">
    <mergeCell ref="B412:D412"/>
    <mergeCell ref="E412:H412"/>
    <mergeCell ref="B321:H322"/>
    <mergeCell ref="B355:H356"/>
    <mergeCell ref="B373:H374"/>
    <mergeCell ref="B386:H387"/>
    <mergeCell ref="B411:D411"/>
    <mergeCell ref="E411:H411"/>
    <mergeCell ref="B6:H6"/>
    <mergeCell ref="B7:H7"/>
    <mergeCell ref="B8:H8"/>
    <mergeCell ref="B9:H9"/>
    <mergeCell ref="B10:H11"/>
    <mergeCell ref="B153:H154"/>
    <mergeCell ref="B167:H168"/>
    <mergeCell ref="B97:H98"/>
    <mergeCell ref="B119:H120"/>
    <mergeCell ref="B134:H135"/>
    <mergeCell ref="B2:H2"/>
    <mergeCell ref="B3:H3"/>
    <mergeCell ref="B4:H4"/>
    <mergeCell ref="B5:H5"/>
    <mergeCell ref="B272:H273"/>
    <mergeCell ref="B214:H215"/>
    <mergeCell ref="B30:H31"/>
    <mergeCell ref="B61:H6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Сумма</vt:lpstr>
      <vt:lpstr>1 этап</vt:lpstr>
      <vt:lpstr>2 этап</vt:lpstr>
      <vt:lpstr>3 этап</vt:lpstr>
      <vt:lpstr>4 этап</vt:lpstr>
      <vt:lpstr>5 этап</vt:lpstr>
      <vt:lpstr>6 этап</vt:lpstr>
      <vt:lpstr>7 этап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2022-10-29T10:57:09Z</cp:lastPrinted>
  <dcterms:created xsi:type="dcterms:W3CDTF">2022-10-23T15:43:11Z</dcterms:created>
  <dcterms:modified xsi:type="dcterms:W3CDTF">2022-10-29T11:18:24Z</dcterms:modified>
</cp:coreProperties>
</file>